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165" windowHeight="6720" activeTab="0"/>
  </bookViews>
  <sheets>
    <sheet name="свод" sheetId="1" r:id="rId1"/>
    <sheet name="Череп 8 отч" sheetId="2" r:id="rId2"/>
    <sheet name="Чер.12+" sheetId="3" r:id="rId3"/>
    <sheet name="Череп 10 отч" sheetId="4" r:id="rId4"/>
    <sheet name="Чер 6 отч" sheetId="5" r:id="rId5"/>
    <sheet name="Углическая отчет" sheetId="6" r:id="rId6"/>
    <sheet name="Новг 38 от" sheetId="7" r:id="rId7"/>
    <sheet name="Новг 16 отч" sheetId="8" r:id="rId8"/>
    <sheet name="Абрам1+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8">'Абрам1+'!$B$1:$N$118</definedName>
    <definedName name="_xlnm.Print_Area" localSheetId="7">'Новг 16 отч'!$B$1:$N$118</definedName>
    <definedName name="_xlnm.Print_Area" localSheetId="6">'Новг 38 от'!$B$1:$N$117</definedName>
    <definedName name="_xlnm.Print_Area" localSheetId="0">'свод'!$B$3:$N$122</definedName>
    <definedName name="_xlnm.Print_Area" localSheetId="5">'Углическая отчет'!$B$1:$N$117</definedName>
    <definedName name="_xlnm.Print_Area" localSheetId="4">'Чер 6 отч'!$B$1:$N$117</definedName>
    <definedName name="_xlnm.Print_Area" localSheetId="2">'Чер.12+'!$B$1:$N$117</definedName>
    <definedName name="_xlnm.Print_Area" localSheetId="3">'Череп 10 отч'!$B$1:$N$118</definedName>
    <definedName name="_xlnm.Print_Area" localSheetId="1">'Череп 8 отч'!$B$1:$N$116</definedName>
  </definedNames>
  <calcPr fullCalcOnLoad="1"/>
</workbook>
</file>

<file path=xl/sharedStrings.xml><?xml version="1.0" encoding="utf-8"?>
<sst xmlns="http://schemas.openxmlformats.org/spreadsheetml/2006/main" count="2179" uniqueCount="243">
  <si>
    <t>ОТЧЕТ</t>
  </si>
  <si>
    <t>управляющей организации перед собственниками многоквартирного дома</t>
  </si>
  <si>
    <t xml:space="preserve">по услугам/работам по управлению, содержанию и ремонту общего </t>
  </si>
  <si>
    <t>имущества многоквартирного дом, по предоставлению коммунальных услуг</t>
  </si>
  <si>
    <t>август- декабрь   2011 г.</t>
  </si>
  <si>
    <t>Адрес МКД:</t>
  </si>
  <si>
    <t>ул. Абрамцевская  дом 1</t>
  </si>
  <si>
    <t xml:space="preserve"> </t>
  </si>
  <si>
    <t>в руб.</t>
  </si>
  <si>
    <t>Показатели</t>
  </si>
  <si>
    <t xml:space="preserve">Начислено     </t>
  </si>
  <si>
    <t>Оплачено</t>
  </si>
  <si>
    <t xml:space="preserve">   Отклонеия    </t>
  </si>
  <si>
    <t xml:space="preserve">Наименование управляющей организация (УО) : </t>
  </si>
  <si>
    <t>Управляющая компания "Феникс"</t>
  </si>
  <si>
    <t>I</t>
  </si>
  <si>
    <t>ХАРАКТЕРИСТИКА  МКД</t>
  </si>
  <si>
    <t>1</t>
  </si>
  <si>
    <t xml:space="preserve">Серия МКД : </t>
  </si>
  <si>
    <t>1605-АМ 0411210; 1977 г.</t>
  </si>
  <si>
    <t>2</t>
  </si>
  <si>
    <t xml:space="preserve">Кол-во этажей : </t>
  </si>
  <si>
    <t>3</t>
  </si>
  <si>
    <t xml:space="preserve">Кол-во подъездов : </t>
  </si>
  <si>
    <t>4</t>
  </si>
  <si>
    <t xml:space="preserve">Кол-во квартир : </t>
  </si>
  <si>
    <t>5</t>
  </si>
  <si>
    <t xml:space="preserve">Общая площадь МКД без учета летних помещений, кв.м : </t>
  </si>
  <si>
    <t>6</t>
  </si>
  <si>
    <t>Общая площадь жилых и нежилых помещений МКД, находящихся в собственности граждан и юр. лиц  без учета летних помещений, кв.м :</t>
  </si>
  <si>
    <t>6.1.</t>
  </si>
  <si>
    <t xml:space="preserve">              в том числе:  общая площадь жилых помещений :</t>
  </si>
  <si>
    <t>6.2.</t>
  </si>
  <si>
    <t xml:space="preserve">                                     общая площадь нежилых помещений :</t>
  </si>
  <si>
    <t>II</t>
  </si>
  <si>
    <t>НАЧИСЛЕНО  СРЕДСТВ  НА ОПЛАТУ ПРЕДОСТАВЛЕННЫХ УСЛУГ ПО УПРАВЛЕНИЮ, СОДЕРЖАНИЮ И РЕМОНТУ ОБЩЕГО ИМУЩЕСТАВ МКД.</t>
  </si>
  <si>
    <t>Возмещение льгот (содержание и ремонт общего имущества МКД)</t>
  </si>
  <si>
    <t>Бюджетная субсидия на управление, содержание и ремонт общего имущества МКД</t>
  </si>
  <si>
    <t>Содержание и ремонт общего имущества МКД ( жильцы)</t>
  </si>
  <si>
    <t>Содержание и ремонт общего имущества МКД ( арендаторы)</t>
  </si>
  <si>
    <t>ИТОГО:</t>
  </si>
  <si>
    <t xml:space="preserve">ПЛАНОВАЯ ЦЕНА НА  УСЛУГИ  ПО УПРАВЛЕНИЮ, СОДЕРЖАНИЮ И РЕМОНТУ ОБЩЕГО ИМУЩЕСТВА МКД В РАСЧЕТЕ НА 1 КВ.М. ПЛОЩАДИ СОБСТВЕННИКОВ </t>
  </si>
  <si>
    <t>III</t>
  </si>
  <si>
    <t>ПРЕДОСТАВЛЕНО УСЛУГ ПО УПРАВЛЕНИЮ, СОДЕРЖАНИЮ И РЕМОНТУ ОБЩЕГО ИМУЩЕСТВА МКД</t>
  </si>
  <si>
    <t xml:space="preserve">цевская </t>
  </si>
  <si>
    <t>Расходы на содержание домохозяйства</t>
  </si>
  <si>
    <t>11.1</t>
  </si>
  <si>
    <t>Расходы на эксплуатационных организаций по  содержанию  и ремонту жилищного фонда</t>
  </si>
  <si>
    <t>11.1.1</t>
  </si>
  <si>
    <t>Расходы на санитарное содержание</t>
  </si>
  <si>
    <t>11.1.2</t>
  </si>
  <si>
    <t>Расходы на техническое обслуживание</t>
  </si>
  <si>
    <t>11.2</t>
  </si>
  <si>
    <t>Расходы на вывоз мусора</t>
  </si>
  <si>
    <t>11.2.1</t>
  </si>
  <si>
    <t>Вывоз КГМ</t>
  </si>
  <si>
    <t>11.2.2</t>
  </si>
  <si>
    <t>Вывоз ТБО</t>
  </si>
  <si>
    <t>11.2.3</t>
  </si>
  <si>
    <t>захоронение ТБО</t>
  </si>
  <si>
    <t>11.3</t>
  </si>
  <si>
    <t>Прочие расходы по эксплуатации и содержанию жилищного фонда</t>
  </si>
  <si>
    <t>11.3.1</t>
  </si>
  <si>
    <t>аварийка</t>
  </si>
  <si>
    <t>11.3.2</t>
  </si>
  <si>
    <t>вентканалы</t>
  </si>
  <si>
    <t>11.3.3</t>
  </si>
  <si>
    <t>дератизация</t>
  </si>
  <si>
    <t>11.3.4</t>
  </si>
  <si>
    <t>Расходы на светодиодные дом. знакки</t>
  </si>
  <si>
    <t>11.3.6</t>
  </si>
  <si>
    <t>поверка  и приемка в эксплуатацию технических средств учета</t>
  </si>
  <si>
    <t>11.3.7</t>
  </si>
  <si>
    <t>почтовые ящики</t>
  </si>
  <si>
    <t>11.3.8</t>
  </si>
  <si>
    <t>подготовка и выдача технических условий на организацию расчетного узла.</t>
  </si>
  <si>
    <t>11.4</t>
  </si>
  <si>
    <t>Расходы по оплате общедомомых комунальных услуг</t>
  </si>
  <si>
    <t>11.4.1</t>
  </si>
  <si>
    <t>Освещение мест общего пользование дома</t>
  </si>
  <si>
    <t>11.4.2</t>
  </si>
  <si>
    <t>Содержание мест общего пользования (расход воды) ГВС+отопление</t>
  </si>
  <si>
    <t>11.4.3</t>
  </si>
  <si>
    <t>Содержание мест общего пользования (водоотведение)</t>
  </si>
  <si>
    <t>11.4.4</t>
  </si>
  <si>
    <t>Электроэнергия на содержание лифтов</t>
  </si>
  <si>
    <t>12</t>
  </si>
  <si>
    <t>Расходы по текущему ремонту жилищного фонда</t>
  </si>
  <si>
    <t>12.1</t>
  </si>
  <si>
    <t>Техническое обслуживание лифтов</t>
  </si>
  <si>
    <t>12.2</t>
  </si>
  <si>
    <t>замер сопротивления</t>
  </si>
  <si>
    <t>12.3</t>
  </si>
  <si>
    <t>Обслуживание электроплит</t>
  </si>
  <si>
    <t>12.4</t>
  </si>
  <si>
    <t>ДУ ППА</t>
  </si>
  <si>
    <t>12.5</t>
  </si>
  <si>
    <t>ТО линий связи и автоматики расширительных баков</t>
  </si>
  <si>
    <t>12.6</t>
  </si>
  <si>
    <t>Герметизация межпанельных швов и гидроизоляция козырьков балконов</t>
  </si>
  <si>
    <t>12.7</t>
  </si>
  <si>
    <t>Ремонт входных групп</t>
  </si>
  <si>
    <t>12.8</t>
  </si>
  <si>
    <t>Работы по облицовке полов керамической плиткой</t>
  </si>
  <si>
    <t>12.9</t>
  </si>
  <si>
    <t>косметический ремонт в подъезде</t>
  </si>
  <si>
    <t>12.10</t>
  </si>
  <si>
    <t>техническая эксплуатация ИТП</t>
  </si>
  <si>
    <t>12.11</t>
  </si>
  <si>
    <t>монтажные и пусконаладочные работы средств тревожной сигнализации</t>
  </si>
  <si>
    <t>12.12</t>
  </si>
  <si>
    <t>ТО тревожной кнопки пожарной сигнализации</t>
  </si>
  <si>
    <t>12.13</t>
  </si>
  <si>
    <t>Замена  окон</t>
  </si>
  <si>
    <t>13</t>
  </si>
  <si>
    <t>Прочие расходы</t>
  </si>
  <si>
    <t>13.1</t>
  </si>
  <si>
    <t>Страхование лифтов</t>
  </si>
  <si>
    <t>13.1.1</t>
  </si>
  <si>
    <t>13.2</t>
  </si>
  <si>
    <t>Расходы по услугам банка</t>
  </si>
  <si>
    <t>13.2.1</t>
  </si>
  <si>
    <t>Услуги банка</t>
  </si>
  <si>
    <t>13.3</t>
  </si>
  <si>
    <t>Расходы на управление</t>
  </si>
  <si>
    <t>Расходы по опл. услуг специалистов (с учетом страховых взносов)</t>
  </si>
  <si>
    <t>33.3.1</t>
  </si>
  <si>
    <t>Расходы по опл. услуг специалистов УК "Феникс"</t>
  </si>
  <si>
    <t>33.3.2</t>
  </si>
  <si>
    <t>Начисления на з/п специаоистов ООО "УК "Феникс"</t>
  </si>
  <si>
    <t>33.3.3</t>
  </si>
  <si>
    <t>ремонт офиса</t>
  </si>
  <si>
    <t>33.3.4</t>
  </si>
  <si>
    <t>приобретение программного продукта</t>
  </si>
  <si>
    <t>33.3.5</t>
  </si>
  <si>
    <t>сопровождение програмных продуктов</t>
  </si>
  <si>
    <t>33.3.6</t>
  </si>
  <si>
    <t>услуги связи</t>
  </si>
  <si>
    <t>33.3.7</t>
  </si>
  <si>
    <t>консультационные услуги</t>
  </si>
  <si>
    <t>33.3.8</t>
  </si>
  <si>
    <t>Канцелярские расходы</t>
  </si>
  <si>
    <t>33.3.9</t>
  </si>
  <si>
    <t>услуги банка и комиссия банка</t>
  </si>
  <si>
    <t>33.3.10</t>
  </si>
  <si>
    <t>Аренда офиса</t>
  </si>
  <si>
    <t>33.3.11</t>
  </si>
  <si>
    <t>Изготовление печатей</t>
  </si>
  <si>
    <t>33.3.12</t>
  </si>
  <si>
    <t>Изготовление бланков договора</t>
  </si>
  <si>
    <t>33.3.13</t>
  </si>
  <si>
    <t>Амортизация</t>
  </si>
  <si>
    <t>33.3.14</t>
  </si>
  <si>
    <t>Обучение, курсы повышения квалификации</t>
  </si>
  <si>
    <t>33.3.15</t>
  </si>
  <si>
    <t>изготовление стендов</t>
  </si>
  <si>
    <t>33.3.16</t>
  </si>
  <si>
    <t>мебель для офиса</t>
  </si>
  <si>
    <t>33.3.17</t>
  </si>
  <si>
    <t>приобретение оргтехники</t>
  </si>
  <si>
    <t>33.3.18</t>
  </si>
  <si>
    <t>технический учет и техническая инвентаризация</t>
  </si>
  <si>
    <t>33.3.19</t>
  </si>
  <si>
    <t>Охранные услуги</t>
  </si>
  <si>
    <t>IV</t>
  </si>
  <si>
    <t>ОБЩАЯ СТОИМОСТЬ ПРЕДОСТАВЛЕННЫХ УСЛУГ ПО УПРАВЛЕНИЮ, СОДЕРЖАНИЮ И РЕМОНТУ ОБЩЕГО ИМУЩЕСТВА МКД ( всего по разделу III )</t>
  </si>
  <si>
    <t>V</t>
  </si>
  <si>
    <t>ЦЕНА ПРЕДОСТАВЛЕННЫХ УСЛУГ ПО УПРАВЛЕНИЮ, СОДЕРЖАНИЮ И РЕМОНТУ ОБЩЕГО ИМУЩЕСТВА МКД В РАСЧЕТЕ НА 1 КВ.М. ПЛОЩАДИ СОБСТВЕННИКОВ (стр.IV / стр. 6.1 / 5 мес.)</t>
  </si>
  <si>
    <t>VI</t>
  </si>
  <si>
    <t xml:space="preserve">Разница между плановой ценой (ставкой) на начало года и фактической ценой (ставкой) предоставленных услуг на конец года по управлению, содержанию и ремонту общего имущества МКД, подлежащая возврату собственникам за непредоставленный объем услуг (с "+" )  </t>
  </si>
  <si>
    <t>VII</t>
  </si>
  <si>
    <t xml:space="preserve"> СОБРАНО СРЕДСТВ  НА ОПЛАТУ ПРЕДОСТАВЛЕННЫХ КОММУНАЛЬНЫХ УСЛУГ.</t>
  </si>
  <si>
    <t>34</t>
  </si>
  <si>
    <t>Оплата собственниками  услуг по горячему водоснабжению</t>
  </si>
  <si>
    <t>35</t>
  </si>
  <si>
    <t>Оплата собственниками  услуг по отоплению</t>
  </si>
  <si>
    <t>36</t>
  </si>
  <si>
    <t>Оплата собственниками  услуг по холодному водоснабжению</t>
  </si>
  <si>
    <t>37</t>
  </si>
  <si>
    <t>Оплата собственниками  услуг по канализации</t>
  </si>
  <si>
    <t>VIII</t>
  </si>
  <si>
    <t>ПРЕДОСТАВЛЕНО КОММУНАЛЬНЫХ УСЛУГ.</t>
  </si>
  <si>
    <t>45</t>
  </si>
  <si>
    <t>По отоплению с учетом показаний общедомового прибора учета</t>
  </si>
  <si>
    <t>46</t>
  </si>
  <si>
    <t>По горячему водоснабжения с учетом показаний общедомового прибора учета, в том числе</t>
  </si>
  <si>
    <t>46.1</t>
  </si>
  <si>
    <t xml:space="preserve">   тепловой энергии на подогрев воды</t>
  </si>
  <si>
    <t>46.2</t>
  </si>
  <si>
    <t xml:space="preserve">   холодной воды для подогрева</t>
  </si>
  <si>
    <t>47</t>
  </si>
  <si>
    <t>По холодному водоснабжению с учетом показаний общедомового прибора учета</t>
  </si>
  <si>
    <t>48</t>
  </si>
  <si>
    <t>По канализации с учетом показаний общедомового прибора учета</t>
  </si>
  <si>
    <t>IX</t>
  </si>
  <si>
    <t>Разница (перебор или недобор) между собранными средствами и фактически оплаченными средствами за отопление , подлежащая возврату (или добору) собственникам.</t>
  </si>
  <si>
    <t>XXXXXX</t>
  </si>
  <si>
    <t>X</t>
  </si>
  <si>
    <t>Разница (перебор или недобор) между собранными средствами и фактически оплаченными средствами за горячее водоснабжение, подлежащая возврату (или добору) собственникам.</t>
  </si>
  <si>
    <t>XI</t>
  </si>
  <si>
    <t>Разница (перебор или недобор) между собранными средствами и фактически оплаченными средствами за холодное водоснабжение, подлежащая возврату (или добору) собственникам.</t>
  </si>
  <si>
    <t>XII</t>
  </si>
  <si>
    <t>Разница (перебор или недобор) между собранными средствами и фактически оплаченными средствами за канализацию, подлежащая возврату (или добору) собственникам.</t>
  </si>
  <si>
    <t xml:space="preserve">Примечания: </t>
  </si>
  <si>
    <t>1.  Если иное не установлено договором управления многоквартирным домом, управляющая организация ежегодно в течение первого квартала текущего года представляет собственникам помещений в многоквартирном доме отчет о выполнении договора управления за предыд</t>
  </si>
  <si>
    <t>2.   Отчет по предоставлению услуг является неотъемлимой частью договора на предоставление управляющим организациям субсидий из бюджета г.Москвы на управление, содержание и ремонт многоквартирного дома.</t>
  </si>
  <si>
    <t xml:space="preserve">3.    В ставку планово-нормативного расхода, применяемой в расчетах с населением при получении субсидий из бюджета г.Москвы на управление, содержание и ремонт многоквартирного дома входят расходы на оплату электроэнергии (дежурное освещение и лифты, воды </t>
  </si>
  <si>
    <t>Руководитель ООО "УК "Феникс"                                                                                    Л.М.Романская</t>
  </si>
  <si>
    <t>Исполнитель</t>
  </si>
  <si>
    <t xml:space="preserve">Л.В. Брусова </t>
  </si>
  <si>
    <t>Контактный тел.</t>
  </si>
  <si>
    <t>(499) 209-02-00</t>
  </si>
  <si>
    <t>май - декабрьза  2011 г.</t>
  </si>
  <si>
    <t>ул.Новгородская дом 16 корп.1</t>
  </si>
  <si>
    <t>П 43/16; 1979 г.</t>
  </si>
  <si>
    <t>дезинсекция</t>
  </si>
  <si>
    <t xml:space="preserve">Содержание мест общего пользования (расход воды) </t>
  </si>
  <si>
    <t>13.3.1</t>
  </si>
  <si>
    <t>13.3.2</t>
  </si>
  <si>
    <t>ЦЕНА ПРЕДОСТАВЛЕННЫХ УСЛУГ ПО УПРАВЛЕНИЮ, СОДЕРЖАНИЮ И РЕМОНТУ ОБЩЕГО ИМУЩЕСТВА МКД В РАСЧЕТЕ НА 1 КВ.М. ПЛОЩАДИ СОБСТВЕННИКОВ (стр.IV / стр. 6.1 / 8 мес.)</t>
  </si>
  <si>
    <t>май - декабрь  2011 г.</t>
  </si>
  <si>
    <t>ул.Новгородская дом 38</t>
  </si>
  <si>
    <t>индивид. 2006 г.</t>
  </si>
  <si>
    <t>подготовка и выдача технических условий  при  переходе на многотарифный счетчик</t>
  </si>
  <si>
    <t>ул.Углическая дом 4</t>
  </si>
  <si>
    <t>1-515-06/910; 1977 г.</t>
  </si>
  <si>
    <t>за июнь - декабрь    2011 г.</t>
  </si>
  <si>
    <t>ул. Череповецкая дом 6</t>
  </si>
  <si>
    <t xml:space="preserve">                                                                                                                                                                              ПРЕДОСТАВЛЕНО УСЛУГ ПО УПРАВЛЕНИЮ, СОДЕРЖАНИЮ И РЕМОНТУ ОБЩЕГО ИМУЩЕСТВА МКД</t>
  </si>
  <si>
    <t>за  июнь - декабрь   2011 г.</t>
  </si>
  <si>
    <t>ул.Череповецкая дом 10</t>
  </si>
  <si>
    <t>П 43/16; 1978 г.</t>
  </si>
  <si>
    <t>ЦЕНА ПРЕДОСТАВЛЕННЫХ УСЛУГ ПО УПРАВЛЕНИЮ, СОДЕРЖАНИЮ И РЕМОНТУ ОБЩЕГО ИМУЩЕСТВА МКД В РАСЧЕТЕ НА 1 КВ.М. ПЛОЩАДИ СОБСТВЕННИКОВ (стр.IV / стр. 6.1 / 7 мес.)</t>
  </si>
  <si>
    <t>за июнь - декабрь   2011 г.</t>
  </si>
  <si>
    <t>ул.Череповецкая дом 12</t>
  </si>
  <si>
    <t xml:space="preserve"> П 30-3/12; 1978</t>
  </si>
  <si>
    <t xml:space="preserve"> июнь - декабрь   2011 г.</t>
  </si>
  <si>
    <t>ул.Череповецкая дом 8</t>
  </si>
  <si>
    <t>Свод   8 домов</t>
  </si>
  <si>
    <t xml:space="preserve">план </t>
  </si>
  <si>
    <t>факт</t>
  </si>
  <si>
    <t>Смета  расходов   ООО "УК "Феникс"  план-факт</t>
  </si>
  <si>
    <t>ЦЕНА ПРЕДОСТАВЛЕННЫХ УСЛУГ ПО УПРАВЛЕНИЮ, СОДЕРЖАНИЮ И РЕМОНТУ ОБЩЕГО ИМУЩЕСТВА МКД В РАСЧЕТЕ НА 1 КВ.М. ПЛОЩАДИ СОБСТВЕННИКОВ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</si>
</sst>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5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3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color indexed="9"/>
      <name val="Arial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 horizontal="left"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1" fillId="0" borderId="0" xfId="52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1" fillId="33" borderId="10" xfId="52" applyFill="1" applyBorder="1" applyAlignment="1">
      <alignment horizontal="center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1" fillId="0" borderId="10" xfId="52" applyBorder="1" applyAlignment="1">
      <alignment horizontal="center"/>
      <protection/>
    </xf>
    <xf numFmtId="0" fontId="1" fillId="0" borderId="10" xfId="52" applyBorder="1" applyAlignment="1">
      <alignment/>
      <protection/>
    </xf>
    <xf numFmtId="0" fontId="3" fillId="34" borderId="10" xfId="52" applyFont="1" applyFill="1" applyBorder="1" applyAlignment="1">
      <alignment horizontal="center"/>
      <protection/>
    </xf>
    <xf numFmtId="0" fontId="1" fillId="34" borderId="10" xfId="52" applyFill="1" applyBorder="1" applyAlignment="1">
      <alignment/>
      <protection/>
    </xf>
    <xf numFmtId="0" fontId="1" fillId="0" borderId="10" xfId="52" applyBorder="1" applyAlignment="1">
      <alignment horizontal="center" vertical="center"/>
      <protection/>
    </xf>
    <xf numFmtId="0" fontId="1" fillId="0" borderId="11" xfId="52" applyBorder="1" applyAlignment="1">
      <alignment horizontal="center"/>
      <protection/>
    </xf>
    <xf numFmtId="0" fontId="1" fillId="0" borderId="11" xfId="52" applyBorder="1" applyAlignment="1">
      <alignment/>
      <protection/>
    </xf>
    <xf numFmtId="0" fontId="3" fillId="34" borderId="12" xfId="52" applyFont="1" applyFill="1" applyBorder="1" applyAlignment="1">
      <alignment horizontal="center" vertical="center"/>
      <protection/>
    </xf>
    <xf numFmtId="3" fontId="7" fillId="34" borderId="13" xfId="52" applyNumberFormat="1" applyFont="1" applyFill="1" applyBorder="1" applyAlignment="1">
      <alignment horizontal="center" vertical="center"/>
      <protection/>
    </xf>
    <xf numFmtId="3" fontId="1" fillId="34" borderId="14" xfId="52" applyNumberFormat="1" applyFill="1" applyBorder="1" applyAlignment="1">
      <alignment horizontal="center" vertical="center"/>
      <protection/>
    </xf>
    <xf numFmtId="3" fontId="1" fillId="0" borderId="0" xfId="52" applyNumberFormat="1" applyAlignment="1">
      <alignment/>
      <protection/>
    </xf>
    <xf numFmtId="0" fontId="1" fillId="0" borderId="15" xfId="52" applyFill="1" applyBorder="1" applyAlignment="1">
      <alignment horizontal="center"/>
      <protection/>
    </xf>
    <xf numFmtId="3" fontId="1" fillId="0" borderId="10" xfId="52" applyNumberFormat="1" applyFill="1" applyBorder="1" applyAlignment="1">
      <alignment horizontal="center" vertical="center"/>
      <protection/>
    </xf>
    <xf numFmtId="3" fontId="1" fillId="0" borderId="16" xfId="52" applyNumberFormat="1" applyFill="1" applyBorder="1" applyAlignment="1">
      <alignment horizontal="center" vertical="center"/>
      <protection/>
    </xf>
    <xf numFmtId="0" fontId="1" fillId="0" borderId="0" xfId="52" applyFont="1" applyFill="1" applyAlignment="1">
      <alignment/>
      <protection/>
    </xf>
    <xf numFmtId="0" fontId="1" fillId="0" borderId="0" xfId="52" applyFill="1" applyAlignment="1">
      <alignment/>
      <protection/>
    </xf>
    <xf numFmtId="0" fontId="3" fillId="34" borderId="15" xfId="52" applyFont="1" applyFill="1" applyBorder="1" applyAlignment="1">
      <alignment horizontal="center"/>
      <protection/>
    </xf>
    <xf numFmtId="3" fontId="3" fillId="34" borderId="10" xfId="52" applyNumberFormat="1" applyFont="1" applyFill="1" applyBorder="1" applyAlignment="1">
      <alignment horizontal="center" vertical="center"/>
      <protection/>
    </xf>
    <xf numFmtId="3" fontId="3" fillId="34" borderId="16" xfId="52" applyNumberFormat="1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/>
      <protection/>
    </xf>
    <xf numFmtId="4" fontId="3" fillId="34" borderId="18" xfId="52" applyNumberFormat="1" applyFont="1" applyFill="1" applyBorder="1" applyAlignment="1">
      <alignment horizontal="center" vertical="center"/>
      <protection/>
    </xf>
    <xf numFmtId="4" fontId="3" fillId="34" borderId="19" xfId="5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20" xfId="52" applyFont="1" applyFill="1" applyBorder="1" applyAlignment="1">
      <alignment horizontal="center"/>
      <protection/>
    </xf>
    <xf numFmtId="0" fontId="5" fillId="0" borderId="21" xfId="52" applyFont="1" applyFill="1" applyBorder="1" applyAlignment="1">
      <alignment wrapText="1"/>
      <protection/>
    </xf>
    <xf numFmtId="0" fontId="5" fillId="0" borderId="0" xfId="52" applyFont="1" applyFill="1" applyBorder="1" applyAlignment="1">
      <alignment wrapText="1"/>
      <protection/>
    </xf>
    <xf numFmtId="0" fontId="5" fillId="0" borderId="22" xfId="52" applyFont="1" applyFill="1" applyBorder="1" applyAlignment="1">
      <alignment wrapText="1"/>
      <protection/>
    </xf>
    <xf numFmtId="3" fontId="3" fillId="0" borderId="20" xfId="52" applyNumberFormat="1" applyFont="1" applyFill="1" applyBorder="1" applyAlignment="1">
      <alignment horizontal="center" vertical="center"/>
      <protection/>
    </xf>
    <xf numFmtId="0" fontId="3" fillId="34" borderId="12" xfId="52" applyFont="1" applyFill="1" applyBorder="1" applyAlignment="1">
      <alignment horizontal="center"/>
      <protection/>
    </xf>
    <xf numFmtId="3" fontId="1" fillId="34" borderId="13" xfId="52" applyNumberFormat="1" applyFill="1" applyBorder="1" applyAlignment="1">
      <alignment horizontal="center" vertical="center"/>
      <protection/>
    </xf>
    <xf numFmtId="0" fontId="3" fillId="0" borderId="15" xfId="52" applyFont="1" applyBorder="1" applyAlignment="1">
      <alignment horizontal="center"/>
      <protection/>
    </xf>
    <xf numFmtId="3" fontId="3" fillId="0" borderId="10" xfId="52" applyNumberFormat="1" applyFont="1" applyBorder="1" applyAlignment="1">
      <alignment horizontal="center" vertical="center"/>
      <protection/>
    </xf>
    <xf numFmtId="3" fontId="1" fillId="0" borderId="16" xfId="52" applyNumberFormat="1" applyBorder="1" applyAlignment="1">
      <alignment horizontal="center" vertical="center"/>
      <protection/>
    </xf>
    <xf numFmtId="49" fontId="3" fillId="0" borderId="15" xfId="52" applyNumberFormat="1" applyFont="1" applyBorder="1" applyAlignment="1">
      <alignment horizontal="center"/>
      <protection/>
    </xf>
    <xf numFmtId="49" fontId="1" fillId="0" borderId="15" xfId="52" applyNumberFormat="1" applyBorder="1" applyAlignment="1">
      <alignment horizontal="center"/>
      <protection/>
    </xf>
    <xf numFmtId="3" fontId="1" fillId="0" borderId="10" xfId="52" applyNumberFormat="1" applyBorder="1" applyAlignment="1">
      <alignment horizontal="center" vertical="center"/>
      <protection/>
    </xf>
    <xf numFmtId="3" fontId="3" fillId="0" borderId="16" xfId="52" applyNumberFormat="1" applyFont="1" applyBorder="1" applyAlignment="1">
      <alignment horizontal="center" vertical="center"/>
      <protection/>
    </xf>
    <xf numFmtId="49" fontId="1" fillId="0" borderId="15" xfId="52" applyNumberFormat="1" applyFont="1" applyBorder="1" applyAlignment="1">
      <alignment horizontal="center"/>
      <protection/>
    </xf>
    <xf numFmtId="3" fontId="1" fillId="0" borderId="10" xfId="52" applyNumberFormat="1" applyFont="1" applyBorder="1" applyAlignment="1">
      <alignment horizontal="center" vertical="center"/>
      <protection/>
    </xf>
    <xf numFmtId="0" fontId="1" fillId="0" borderId="15" xfId="52" applyBorder="1" applyAlignment="1">
      <alignment horizontal="center"/>
      <protection/>
    </xf>
    <xf numFmtId="0" fontId="3" fillId="34" borderId="15" xfId="52" applyFont="1" applyFill="1" applyBorder="1" applyAlignment="1">
      <alignment horizontal="center" vertical="center"/>
      <protection/>
    </xf>
    <xf numFmtId="3" fontId="1" fillId="34" borderId="16" xfId="52" applyNumberForma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3" fontId="1" fillId="34" borderId="19" xfId="52" applyNumberFormat="1" applyFill="1" applyBorder="1" applyAlignment="1">
      <alignment horizontal="center" vertical="center"/>
      <protection/>
    </xf>
    <xf numFmtId="0" fontId="3" fillId="34" borderId="23" xfId="52" applyFont="1" applyFill="1" applyBorder="1" applyAlignment="1">
      <alignment horizontal="center" vertical="center"/>
      <protection/>
    </xf>
    <xf numFmtId="4" fontId="3" fillId="34" borderId="23" xfId="52" applyNumberFormat="1" applyFont="1" applyFill="1" applyBorder="1" applyAlignment="1">
      <alignment horizontal="center" vertical="center"/>
      <protection/>
    </xf>
    <xf numFmtId="10" fontId="1" fillId="0" borderId="0" xfId="52" applyNumberFormat="1" applyAlignment="1">
      <alignment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right"/>
      <protection/>
    </xf>
    <xf numFmtId="0" fontId="5" fillId="0" borderId="0" xfId="52" applyFont="1" applyAlignment="1">
      <alignment wrapText="1"/>
      <protection/>
    </xf>
    <xf numFmtId="0" fontId="5" fillId="0" borderId="0" xfId="52" applyFont="1" applyAlignment="1">
      <alignment/>
      <protection/>
    </xf>
    <xf numFmtId="0" fontId="9" fillId="0" borderId="0" xfId="52" applyFont="1" applyAlignment="1">
      <alignment/>
      <protection/>
    </xf>
    <xf numFmtId="0" fontId="1" fillId="35" borderId="10" xfId="52" applyFill="1" applyBorder="1" applyAlignment="1">
      <alignment horizontal="center"/>
      <protection/>
    </xf>
    <xf numFmtId="0" fontId="6" fillId="35" borderId="10" xfId="52" applyFont="1" applyFill="1" applyBorder="1" applyAlignment="1">
      <alignment horizontal="center" vertical="center" wrapText="1"/>
      <protection/>
    </xf>
    <xf numFmtId="0" fontId="3" fillId="35" borderId="15" xfId="52" applyFont="1" applyFill="1" applyBorder="1" applyAlignment="1">
      <alignment horizontal="center"/>
      <protection/>
    </xf>
    <xf numFmtId="3" fontId="3" fillId="35" borderId="10" xfId="52" applyNumberFormat="1" applyFont="1" applyFill="1" applyBorder="1" applyAlignment="1">
      <alignment horizontal="center" vertical="center"/>
      <protection/>
    </xf>
    <xf numFmtId="3" fontId="1" fillId="35" borderId="16" xfId="52" applyNumberFormat="1" applyFill="1" applyBorder="1" applyAlignment="1">
      <alignment horizontal="center" vertical="center"/>
      <protection/>
    </xf>
    <xf numFmtId="49" fontId="3" fillId="35" borderId="15" xfId="52" applyNumberFormat="1" applyFont="1" applyFill="1" applyBorder="1" applyAlignment="1">
      <alignment horizontal="center"/>
      <protection/>
    </xf>
    <xf numFmtId="3" fontId="3" fillId="35" borderId="16" xfId="52" applyNumberFormat="1" applyFont="1" applyFill="1" applyBorder="1" applyAlignment="1">
      <alignment horizontal="center" vertical="center"/>
      <protection/>
    </xf>
    <xf numFmtId="0" fontId="12" fillId="35" borderId="24" xfId="52" applyFont="1" applyFill="1" applyBorder="1" applyAlignment="1">
      <alignment horizontal="center"/>
      <protection/>
    </xf>
    <xf numFmtId="0" fontId="14" fillId="35" borderId="25" xfId="52" applyFont="1" applyFill="1" applyBorder="1" applyAlignment="1">
      <alignment horizontal="center" vertical="center" wrapText="1"/>
      <protection/>
    </xf>
    <xf numFmtId="0" fontId="14" fillId="35" borderId="26" xfId="52" applyFont="1" applyFill="1" applyBorder="1" applyAlignment="1">
      <alignment horizontal="center" vertical="center" wrapText="1"/>
      <protection/>
    </xf>
    <xf numFmtId="0" fontId="1" fillId="0" borderId="20" xfId="52" applyBorder="1" applyAlignment="1">
      <alignment horizontal="center"/>
      <protection/>
    </xf>
    <xf numFmtId="0" fontId="1" fillId="0" borderId="20" xfId="52" applyBorder="1">
      <alignment horizontal="left"/>
      <protection/>
    </xf>
    <xf numFmtId="0" fontId="3" fillId="34" borderId="24" xfId="52" applyFont="1" applyFill="1" applyBorder="1" applyAlignment="1">
      <alignment horizontal="center"/>
      <protection/>
    </xf>
    <xf numFmtId="0" fontId="1" fillId="34" borderId="25" xfId="52" applyFill="1" applyBorder="1">
      <alignment horizontal="left"/>
      <protection/>
    </xf>
    <xf numFmtId="0" fontId="1" fillId="34" borderId="26" xfId="52" applyFill="1" applyBorder="1">
      <alignment horizontal="left"/>
      <protection/>
    </xf>
    <xf numFmtId="0" fontId="1" fillId="0" borderId="27" xfId="52" applyBorder="1" applyAlignment="1">
      <alignment horizontal="center"/>
      <protection/>
    </xf>
    <xf numFmtId="0" fontId="1" fillId="0" borderId="23" xfId="52" applyBorder="1">
      <alignment horizontal="left"/>
      <protection/>
    </xf>
    <xf numFmtId="0" fontId="1" fillId="0" borderId="28" xfId="52" applyBorder="1">
      <alignment horizontal="left"/>
      <protection/>
    </xf>
    <xf numFmtId="0" fontId="1" fillId="0" borderId="10" xfId="52" applyBorder="1">
      <alignment horizontal="left"/>
      <protection/>
    </xf>
    <xf numFmtId="0" fontId="1" fillId="0" borderId="16" xfId="52" applyBorder="1">
      <alignment horizontal="left"/>
      <protection/>
    </xf>
    <xf numFmtId="0" fontId="1" fillId="0" borderId="15" xfId="52" applyBorder="1" applyAlignment="1">
      <alignment horizontal="center" vertical="center"/>
      <protection/>
    </xf>
    <xf numFmtId="0" fontId="1" fillId="0" borderId="17" xfId="52" applyBorder="1" applyAlignment="1">
      <alignment horizontal="center"/>
      <protection/>
    </xf>
    <xf numFmtId="0" fontId="1" fillId="0" borderId="18" xfId="52" applyBorder="1">
      <alignment horizontal="left"/>
      <protection/>
    </xf>
    <xf numFmtId="0" fontId="1" fillId="0" borderId="19" xfId="52" applyBorder="1">
      <alignment horizontal="left"/>
      <protection/>
    </xf>
    <xf numFmtId="0" fontId="3" fillId="34" borderId="24" xfId="52" applyFont="1" applyFill="1" applyBorder="1" applyAlignment="1">
      <alignment horizontal="center" vertical="center"/>
      <protection/>
    </xf>
    <xf numFmtId="3" fontId="7" fillId="34" borderId="25" xfId="52" applyNumberFormat="1" applyFont="1" applyFill="1" applyBorder="1" applyAlignment="1">
      <alignment horizontal="center" vertical="center"/>
      <protection/>
    </xf>
    <xf numFmtId="3" fontId="1" fillId="34" borderId="26" xfId="52" applyNumberFormat="1" applyFill="1" applyBorder="1" applyAlignment="1">
      <alignment horizontal="center" vertical="center"/>
      <protection/>
    </xf>
    <xf numFmtId="0" fontId="1" fillId="0" borderId="27" xfId="52" applyFill="1" applyBorder="1" applyAlignment="1">
      <alignment horizontal="center"/>
      <protection/>
    </xf>
    <xf numFmtId="3" fontId="1" fillId="0" borderId="28" xfId="52" applyNumberFormat="1" applyFill="1" applyBorder="1" applyAlignment="1">
      <alignment horizontal="center" vertical="center"/>
      <protection/>
    </xf>
    <xf numFmtId="3" fontId="1" fillId="0" borderId="23" xfId="52" applyNumberFormat="1" applyFill="1" applyBorder="1" applyAlignment="1">
      <alignment horizontal="center" vertical="center"/>
      <protection/>
    </xf>
    <xf numFmtId="0" fontId="1" fillId="0" borderId="29" xfId="52" applyFill="1" applyBorder="1" applyAlignment="1">
      <alignment horizontal="center"/>
      <protection/>
    </xf>
    <xf numFmtId="3" fontId="1" fillId="0" borderId="11" xfId="52" applyNumberFormat="1" applyFill="1" applyBorder="1" applyAlignment="1">
      <alignment horizontal="center" vertical="center"/>
      <protection/>
    </xf>
    <xf numFmtId="3" fontId="1" fillId="0" borderId="30" xfId="52" applyNumberFormat="1" applyFill="1" applyBorder="1" applyAlignment="1">
      <alignment horizontal="center" vertical="center"/>
      <protection/>
    </xf>
    <xf numFmtId="3" fontId="3" fillId="34" borderId="25" xfId="52" applyNumberFormat="1" applyFont="1" applyFill="1" applyBorder="1" applyAlignment="1">
      <alignment horizontal="center" vertical="center"/>
      <protection/>
    </xf>
    <xf numFmtId="3" fontId="3" fillId="34" borderId="26" xfId="52" applyNumberFormat="1" applyFont="1" applyFill="1" applyBorder="1" applyAlignment="1">
      <alignment horizontal="center" vertical="center"/>
      <protection/>
    </xf>
    <xf numFmtId="4" fontId="3" fillId="34" borderId="25" xfId="52" applyNumberFormat="1" applyFont="1" applyFill="1" applyBorder="1" applyAlignment="1">
      <alignment horizontal="center" vertical="center"/>
      <protection/>
    </xf>
    <xf numFmtId="4" fontId="3" fillId="34" borderId="26" xfId="52" applyNumberFormat="1" applyFont="1" applyFill="1" applyBorder="1" applyAlignment="1">
      <alignment horizontal="center" vertical="center"/>
      <protection/>
    </xf>
    <xf numFmtId="0" fontId="3" fillId="0" borderId="22" xfId="52" applyFont="1" applyFill="1" applyBorder="1" applyAlignment="1">
      <alignment horizontal="center"/>
      <protection/>
    </xf>
    <xf numFmtId="3" fontId="3" fillId="0" borderId="21" xfId="52" applyNumberFormat="1" applyFont="1" applyFill="1" applyBorder="1" applyAlignment="1">
      <alignment horizontal="center" vertical="center"/>
      <protection/>
    </xf>
    <xf numFmtId="3" fontId="1" fillId="34" borderId="25" xfId="52" applyNumberFormat="1" applyFill="1" applyBorder="1" applyAlignment="1">
      <alignment horizontal="center" vertical="center"/>
      <protection/>
    </xf>
    <xf numFmtId="0" fontId="3" fillId="35" borderId="27" xfId="52" applyFont="1" applyFill="1" applyBorder="1" applyAlignment="1">
      <alignment horizontal="center"/>
      <protection/>
    </xf>
    <xf numFmtId="3" fontId="3" fillId="35" borderId="23" xfId="52" applyNumberFormat="1" applyFont="1" applyFill="1" applyBorder="1" applyAlignment="1">
      <alignment horizontal="center" vertical="center"/>
      <protection/>
    </xf>
    <xf numFmtId="3" fontId="3" fillId="35" borderId="28" xfId="52" applyNumberFormat="1" applyFont="1" applyFill="1" applyBorder="1" applyAlignment="1">
      <alignment horizontal="center" vertical="center"/>
      <protection/>
    </xf>
    <xf numFmtId="49" fontId="1" fillId="0" borderId="17" xfId="52" applyNumberFormat="1" applyFont="1" applyBorder="1" applyAlignment="1">
      <alignment horizontal="center"/>
      <protection/>
    </xf>
    <xf numFmtId="3" fontId="1" fillId="0" borderId="18" xfId="52" applyNumberFormat="1" applyFont="1" applyBorder="1" applyAlignment="1">
      <alignment horizontal="center" vertical="center"/>
      <protection/>
    </xf>
    <xf numFmtId="3" fontId="1" fillId="0" borderId="18" xfId="52" applyNumberFormat="1" applyBorder="1" applyAlignment="1">
      <alignment horizontal="center" vertical="center"/>
      <protection/>
    </xf>
    <xf numFmtId="3" fontId="1" fillId="0" borderId="19" xfId="52" applyNumberFormat="1" applyBorder="1" applyAlignment="1">
      <alignment horizontal="center" vertical="center"/>
      <protection/>
    </xf>
    <xf numFmtId="3" fontId="1" fillId="0" borderId="23" xfId="52" applyNumberFormat="1" applyFont="1" applyBorder="1" applyAlignment="1">
      <alignment horizontal="center" vertical="center"/>
      <protection/>
    </xf>
    <xf numFmtId="3" fontId="1" fillId="0" borderId="28" xfId="52" applyNumberFormat="1" applyBorder="1" applyAlignment="1">
      <alignment horizontal="center" vertical="center"/>
      <protection/>
    </xf>
    <xf numFmtId="0" fontId="1" fillId="0" borderId="29" xfId="52" applyBorder="1" applyAlignment="1">
      <alignment horizontal="center"/>
      <protection/>
    </xf>
    <xf numFmtId="3" fontId="1" fillId="0" borderId="11" xfId="52" applyNumberFormat="1" applyFont="1" applyBorder="1" applyAlignment="1">
      <alignment horizontal="center" vertical="center"/>
      <protection/>
    </xf>
    <xf numFmtId="3" fontId="1" fillId="0" borderId="30" xfId="52" applyNumberFormat="1" applyBorder="1" applyAlignment="1">
      <alignment horizontal="center" vertical="center"/>
      <protection/>
    </xf>
    <xf numFmtId="0" fontId="16" fillId="0" borderId="0" xfId="52" applyFont="1" applyAlignment="1">
      <alignment horizontal="right"/>
      <protection/>
    </xf>
    <xf numFmtId="0" fontId="17" fillId="0" borderId="0" xfId="52" applyFont="1" applyAlignment="1">
      <alignment/>
      <protection/>
    </xf>
    <xf numFmtId="0" fontId="18" fillId="0" borderId="0" xfId="52" applyFont="1" applyAlignment="1">
      <alignment horizontal="right"/>
      <protection/>
    </xf>
    <xf numFmtId="0" fontId="1" fillId="0" borderId="20" xfId="52" applyBorder="1" applyAlignment="1">
      <alignment/>
      <protection/>
    </xf>
    <xf numFmtId="0" fontId="1" fillId="34" borderId="25" xfId="52" applyFill="1" applyBorder="1" applyAlignment="1">
      <alignment/>
      <protection/>
    </xf>
    <xf numFmtId="0" fontId="1" fillId="34" borderId="26" xfId="52" applyFill="1" applyBorder="1" applyAlignment="1">
      <alignment/>
      <protection/>
    </xf>
    <xf numFmtId="0" fontId="1" fillId="0" borderId="23" xfId="52" applyBorder="1" applyAlignment="1">
      <alignment/>
      <protection/>
    </xf>
    <xf numFmtId="0" fontId="1" fillId="0" borderId="28" xfId="52" applyBorder="1" applyAlignment="1">
      <alignment/>
      <protection/>
    </xf>
    <xf numFmtId="0" fontId="1" fillId="0" borderId="16" xfId="52" applyBorder="1" applyAlignment="1">
      <alignment/>
      <protection/>
    </xf>
    <xf numFmtId="0" fontId="1" fillId="0" borderId="18" xfId="52" applyBorder="1" applyAlignment="1">
      <alignment/>
      <protection/>
    </xf>
    <xf numFmtId="0" fontId="1" fillId="0" borderId="19" xfId="52" applyBorder="1" applyAlignment="1">
      <alignment/>
      <protection/>
    </xf>
    <xf numFmtId="3" fontId="1" fillId="35" borderId="28" xfId="52" applyNumberFormat="1" applyFill="1" applyBorder="1" applyAlignment="1">
      <alignment horizontal="center" vertical="center"/>
      <protection/>
    </xf>
    <xf numFmtId="0" fontId="3" fillId="0" borderId="23" xfId="52" applyFont="1" applyBorder="1" applyAlignment="1">
      <alignment horizontal="center" vertical="center"/>
      <protection/>
    </xf>
    <xf numFmtId="3" fontId="3" fillId="0" borderId="23" xfId="52" applyNumberFormat="1" applyFont="1" applyBorder="1" applyAlignment="1">
      <alignment horizontal="center" vertical="center"/>
      <protection/>
    </xf>
    <xf numFmtId="0" fontId="1" fillId="0" borderId="31" xfId="52" applyBorder="1" applyAlignment="1">
      <alignment horizontal="center"/>
      <protection/>
    </xf>
    <xf numFmtId="0" fontId="1" fillId="0" borderId="32" xfId="52" applyFont="1" applyBorder="1" applyAlignment="1">
      <alignment wrapText="1"/>
      <protection/>
    </xf>
    <xf numFmtId="0" fontId="3" fillId="0" borderId="32" xfId="52" applyFont="1" applyBorder="1" applyAlignment="1">
      <alignment/>
      <protection/>
    </xf>
    <xf numFmtId="0" fontId="1" fillId="0" borderId="32" xfId="52" applyBorder="1" applyAlignment="1">
      <alignment/>
      <protection/>
    </xf>
    <xf numFmtId="0" fontId="1" fillId="0" borderId="33" xfId="52" applyBorder="1" applyAlignment="1">
      <alignment/>
      <protection/>
    </xf>
    <xf numFmtId="3" fontId="1" fillId="34" borderId="10" xfId="52" applyNumberFormat="1" applyFill="1" applyBorder="1" applyAlignment="1">
      <alignment horizontal="center" vertical="center"/>
      <protection/>
    </xf>
    <xf numFmtId="3" fontId="3" fillId="0" borderId="10" xfId="52" applyNumberFormat="1" applyFont="1" applyFill="1" applyBorder="1" applyAlignment="1">
      <alignment horizontal="center" vertical="center"/>
      <protection/>
    </xf>
    <xf numFmtId="3" fontId="1" fillId="35" borderId="10" xfId="52" applyNumberFormat="1" applyFill="1" applyBorder="1" applyAlignment="1">
      <alignment horizontal="center" vertical="center"/>
      <protection/>
    </xf>
    <xf numFmtId="3" fontId="1" fillId="0" borderId="10" xfId="52" applyNumberFormat="1" applyFont="1" applyFill="1" applyBorder="1" applyAlignment="1">
      <alignment horizontal="center" vertical="center"/>
      <protection/>
    </xf>
    <xf numFmtId="0" fontId="19" fillId="0" borderId="0" xfId="52" applyFont="1" applyAlignment="1">
      <alignment/>
      <protection/>
    </xf>
    <xf numFmtId="3" fontId="19" fillId="0" borderId="0" xfId="52" applyNumberFormat="1" applyFont="1" applyAlignment="1">
      <alignment/>
      <protection/>
    </xf>
    <xf numFmtId="0" fontId="19" fillId="0" borderId="0" xfId="52" applyFont="1" applyFill="1" applyAlignment="1">
      <alignment/>
      <protection/>
    </xf>
    <xf numFmtId="10" fontId="19" fillId="0" borderId="0" xfId="52" applyNumberFormat="1" applyFont="1" applyAlignment="1">
      <alignment/>
      <protection/>
    </xf>
    <xf numFmtId="0" fontId="20" fillId="0" borderId="0" xfId="0" applyFont="1" applyAlignment="1">
      <alignment/>
    </xf>
    <xf numFmtId="0" fontId="1" fillId="0" borderId="10" xfId="52" applyBorder="1" applyAlignment="1">
      <alignment wrapText="1"/>
      <protection/>
    </xf>
    <xf numFmtId="0" fontId="1" fillId="0" borderId="10" xfId="52" applyFill="1" applyBorder="1" applyAlignment="1">
      <alignment wrapText="1"/>
      <protection/>
    </xf>
    <xf numFmtId="0" fontId="5" fillId="0" borderId="0" xfId="52" applyFont="1" applyAlignment="1">
      <alignment wrapText="1"/>
      <protection/>
    </xf>
    <xf numFmtId="0" fontId="10" fillId="0" borderId="34" xfId="52" applyFont="1" applyBorder="1" applyAlignment="1">
      <alignment horizontal="center"/>
      <protection/>
    </xf>
    <xf numFmtId="0" fontId="1" fillId="0" borderId="0" xfId="52" applyFont="1" applyAlignment="1">
      <alignment horizontal="left" vertical="center" wrapText="1"/>
      <protection/>
    </xf>
    <xf numFmtId="0" fontId="1" fillId="0" borderId="0" xfId="52" applyAlignment="1">
      <alignment horizontal="left" vertical="center" wrapText="1"/>
      <protection/>
    </xf>
    <xf numFmtId="0" fontId="1" fillId="0" borderId="0" xfId="52" applyFont="1" applyAlignment="1">
      <alignment wrapText="1"/>
      <protection/>
    </xf>
    <xf numFmtId="0" fontId="1" fillId="0" borderId="0" xfId="52" applyAlignment="1">
      <alignment wrapText="1"/>
      <protection/>
    </xf>
    <xf numFmtId="0" fontId="3" fillId="0" borderId="10" xfId="52" applyFont="1" applyBorder="1" applyAlignment="1">
      <alignment wrapText="1"/>
      <protection/>
    </xf>
    <xf numFmtId="0" fontId="1" fillId="0" borderId="10" xfId="52" applyBorder="1" applyAlignment="1">
      <alignment/>
      <protection/>
    </xf>
    <xf numFmtId="0" fontId="3" fillId="34" borderId="18" xfId="52" applyFont="1" applyFill="1" applyBorder="1" applyAlignment="1">
      <alignment wrapText="1"/>
      <protection/>
    </xf>
    <xf numFmtId="0" fontId="3" fillId="34" borderId="23" xfId="52" applyFont="1" applyFill="1" applyBorder="1" applyAlignment="1">
      <alignment wrapText="1"/>
      <protection/>
    </xf>
    <xf numFmtId="0" fontId="8" fillId="0" borderId="10" xfId="52" applyFont="1" applyBorder="1" applyAlignment="1">
      <alignment wrapText="1"/>
      <protection/>
    </xf>
    <xf numFmtId="0" fontId="3" fillId="34" borderId="10" xfId="52" applyFont="1" applyFill="1" applyBorder="1" applyAlignment="1">
      <alignment horizontal="left" vertical="justify" wrapText="1"/>
      <protection/>
    </xf>
    <xf numFmtId="0" fontId="3" fillId="35" borderId="10" xfId="52" applyFont="1" applyFill="1" applyBorder="1" applyAlignment="1">
      <alignment wrapText="1"/>
      <protection/>
    </xf>
    <xf numFmtId="0" fontId="1" fillId="0" borderId="10" xfId="52" applyFont="1" applyBorder="1" applyAlignment="1">
      <alignment wrapText="1"/>
      <protection/>
    </xf>
    <xf numFmtId="0" fontId="3" fillId="34" borderId="13" xfId="52" applyFont="1" applyFill="1" applyBorder="1" applyAlignment="1">
      <alignment wrapText="1"/>
      <protection/>
    </xf>
    <xf numFmtId="0" fontId="5" fillId="34" borderId="35" xfId="52" applyFont="1" applyFill="1" applyBorder="1" applyAlignment="1">
      <alignment wrapText="1"/>
      <protection/>
    </xf>
    <xf numFmtId="0" fontId="5" fillId="34" borderId="36" xfId="52" applyFont="1" applyFill="1" applyBorder="1" applyAlignment="1">
      <alignment wrapText="1"/>
      <protection/>
    </xf>
    <xf numFmtId="0" fontId="5" fillId="34" borderId="37" xfId="52" applyFont="1" applyFill="1" applyBorder="1" applyAlignment="1">
      <alignment wrapText="1"/>
      <protection/>
    </xf>
    <xf numFmtId="0" fontId="3" fillId="34" borderId="38" xfId="52" applyFont="1" applyFill="1" applyBorder="1" applyAlignment="1">
      <alignment horizontal="left" vertical="justify" wrapText="1"/>
      <protection/>
    </xf>
    <xf numFmtId="0" fontId="3" fillId="34" borderId="39" xfId="52" applyFont="1" applyFill="1" applyBorder="1" applyAlignment="1">
      <alignment horizontal="left" vertical="justify" wrapText="1"/>
      <protection/>
    </xf>
    <xf numFmtId="0" fontId="3" fillId="34" borderId="40" xfId="52" applyFont="1" applyFill="1" applyBorder="1" applyAlignment="1">
      <alignment horizontal="left" vertical="justify" wrapText="1"/>
      <protection/>
    </xf>
    <xf numFmtId="4" fontId="3" fillId="0" borderId="35" xfId="52" applyNumberFormat="1" applyFont="1" applyBorder="1" applyAlignment="1">
      <alignment/>
      <protection/>
    </xf>
    <xf numFmtId="4" fontId="3" fillId="0" borderId="36" xfId="52" applyNumberFormat="1" applyFont="1" applyBorder="1" applyAlignment="1">
      <alignment/>
      <protection/>
    </xf>
    <xf numFmtId="4" fontId="3" fillId="0" borderId="37" xfId="52" applyNumberFormat="1" applyFont="1" applyBorder="1" applyAlignment="1">
      <alignment/>
      <protection/>
    </xf>
    <xf numFmtId="0" fontId="1" fillId="0" borderId="11" xfId="52" applyBorder="1" applyAlignment="1">
      <alignment wrapText="1"/>
      <protection/>
    </xf>
    <xf numFmtId="0" fontId="3" fillId="0" borderId="11" xfId="52" applyFont="1" applyBorder="1" applyAlignment="1">
      <alignment/>
      <protection/>
    </xf>
    <xf numFmtId="4" fontId="3" fillId="0" borderId="10" xfId="52" applyNumberFormat="1" applyFont="1" applyBorder="1" applyAlignment="1">
      <alignment/>
      <protection/>
    </xf>
    <xf numFmtId="0" fontId="3" fillId="0" borderId="10" xfId="52" applyFont="1" applyBorder="1" applyAlignment="1">
      <alignment/>
      <protection/>
    </xf>
    <xf numFmtId="0" fontId="1" fillId="0" borderId="10" xfId="52" applyBorder="1" applyAlignment="1">
      <alignment vertical="top" wrapText="1"/>
      <protection/>
    </xf>
    <xf numFmtId="4" fontId="3" fillId="0" borderId="10" xfId="52" applyNumberFormat="1" applyFont="1" applyBorder="1" applyAlignment="1">
      <alignment horizontal="left"/>
      <protection/>
    </xf>
    <xf numFmtId="0" fontId="3" fillId="0" borderId="10" xfId="52" applyFont="1" applyBorder="1" applyAlignment="1">
      <alignment horizontal="left"/>
      <protection/>
    </xf>
    <xf numFmtId="0" fontId="3" fillId="34" borderId="10" xfId="52" applyFont="1" applyFill="1" applyBorder="1" applyAlignment="1">
      <alignment wrapText="1"/>
      <protection/>
    </xf>
    <xf numFmtId="0" fontId="3" fillId="0" borderId="35" xfId="52" applyFont="1" applyBorder="1" applyAlignment="1">
      <alignment horizontal="right"/>
      <protection/>
    </xf>
    <xf numFmtId="0" fontId="3" fillId="0" borderId="36" xfId="52" applyFont="1" applyBorder="1" applyAlignment="1">
      <alignment horizontal="right"/>
      <protection/>
    </xf>
    <xf numFmtId="0" fontId="3" fillId="0" borderId="37" xfId="52" applyFont="1" applyBorder="1" applyAlignment="1">
      <alignment horizontal="right"/>
      <protection/>
    </xf>
    <xf numFmtId="0" fontId="3" fillId="0" borderId="35" xfId="52" applyFont="1" applyBorder="1" applyAlignment="1">
      <alignment wrapText="1"/>
      <protection/>
    </xf>
    <xf numFmtId="0" fontId="3" fillId="0" borderId="36" xfId="52" applyFont="1" applyBorder="1" applyAlignment="1">
      <alignment wrapText="1"/>
      <protection/>
    </xf>
    <xf numFmtId="0" fontId="3" fillId="0" borderId="37" xfId="52" applyFont="1" applyBorder="1" applyAlignment="1">
      <alignment wrapText="1"/>
      <protection/>
    </xf>
    <xf numFmtId="0" fontId="3" fillId="0" borderId="0" xfId="52" applyFont="1" applyAlignment="1">
      <alignment horizontal="center" vertical="center"/>
      <protection/>
    </xf>
    <xf numFmtId="0" fontId="1" fillId="0" borderId="0" xfId="52" applyAlignment="1">
      <alignment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3" fillId="0" borderId="10" xfId="52" applyFont="1" applyBorder="1" applyAlignment="1">
      <alignment vertical="top" wrapText="1"/>
      <protection/>
    </xf>
    <xf numFmtId="0" fontId="5" fillId="0" borderId="0" xfId="52" applyFont="1" applyAlignment="1">
      <alignment horizontal="center" vertical="center"/>
      <protection/>
    </xf>
    <xf numFmtId="0" fontId="13" fillId="35" borderId="41" xfId="52" applyFont="1" applyFill="1" applyBorder="1" applyAlignment="1">
      <alignment horizontal="center" vertical="center"/>
      <protection/>
    </xf>
    <xf numFmtId="0" fontId="13" fillId="35" borderId="42" xfId="52" applyFont="1" applyFill="1" applyBorder="1" applyAlignment="1">
      <alignment horizontal="center" vertical="center"/>
      <protection/>
    </xf>
    <xf numFmtId="0" fontId="13" fillId="35" borderId="43" xfId="52" applyFont="1" applyFill="1" applyBorder="1" applyAlignment="1">
      <alignment horizontal="center" vertical="center"/>
      <protection/>
    </xf>
    <xf numFmtId="0" fontId="1" fillId="0" borderId="20" xfId="52" applyBorder="1" applyAlignment="1">
      <alignment vertical="top" wrapText="1"/>
      <protection/>
    </xf>
    <xf numFmtId="0" fontId="3" fillId="0" borderId="20" xfId="52" applyFont="1" applyBorder="1" applyAlignment="1">
      <alignment vertical="top" wrapText="1"/>
      <protection/>
    </xf>
    <xf numFmtId="0" fontId="15" fillId="34" borderId="25" xfId="52" applyFont="1" applyFill="1" applyBorder="1" applyAlignment="1">
      <alignment wrapText="1"/>
      <protection/>
    </xf>
    <xf numFmtId="0" fontId="1" fillId="0" borderId="23" xfId="52" applyFont="1" applyBorder="1" applyAlignment="1">
      <alignment wrapText="1"/>
      <protection/>
    </xf>
    <xf numFmtId="0" fontId="3" fillId="0" borderId="44" xfId="52" applyFont="1" applyBorder="1" applyAlignment="1">
      <alignment wrapText="1"/>
      <protection/>
    </xf>
    <xf numFmtId="0" fontId="3" fillId="0" borderId="34" xfId="52" applyFont="1" applyBorder="1" applyAlignment="1">
      <alignment wrapText="1"/>
      <protection/>
    </xf>
    <xf numFmtId="0" fontId="3" fillId="0" borderId="45" xfId="52" applyFont="1" applyBorder="1" applyAlignment="1">
      <alignment wrapText="1"/>
      <protection/>
    </xf>
    <xf numFmtId="3" fontId="3" fillId="0" borderId="10" xfId="52" applyNumberFormat="1" applyFont="1" applyBorder="1" applyAlignment="1">
      <alignment/>
      <protection/>
    </xf>
    <xf numFmtId="0" fontId="1" fillId="0" borderId="10" xfId="52" applyFont="1" applyBorder="1" applyAlignment="1">
      <alignment vertical="top" wrapText="1"/>
      <protection/>
    </xf>
    <xf numFmtId="4" fontId="3" fillId="0" borderId="35" xfId="52" applyNumberFormat="1" applyFont="1" applyBorder="1" applyAlignment="1">
      <alignment horizontal="right"/>
      <protection/>
    </xf>
    <xf numFmtId="0" fontId="1" fillId="0" borderId="18" xfId="52" applyFont="1" applyBorder="1" applyAlignment="1">
      <alignment wrapText="1"/>
      <protection/>
    </xf>
    <xf numFmtId="0" fontId="3" fillId="0" borderId="18" xfId="52" applyFont="1" applyBorder="1" applyAlignment="1">
      <alignment/>
      <protection/>
    </xf>
    <xf numFmtId="0" fontId="3" fillId="35" borderId="23" xfId="52" applyFont="1" applyFill="1" applyBorder="1" applyAlignment="1">
      <alignment wrapText="1"/>
      <protection/>
    </xf>
    <xf numFmtId="0" fontId="1" fillId="0" borderId="23" xfId="52" applyFill="1" applyBorder="1" applyAlignment="1">
      <alignment wrapText="1"/>
      <protection/>
    </xf>
    <xf numFmtId="0" fontId="1" fillId="0" borderId="11" xfId="52" applyFill="1" applyBorder="1" applyAlignment="1">
      <alignment wrapText="1"/>
      <protection/>
    </xf>
    <xf numFmtId="0" fontId="11" fillId="0" borderId="10" xfId="52" applyFont="1" applyBorder="1" applyAlignment="1">
      <alignment wrapText="1"/>
      <protection/>
    </xf>
    <xf numFmtId="0" fontId="8" fillId="0" borderId="11" xfId="52" applyFont="1" applyBorder="1" applyAlignment="1">
      <alignment wrapText="1"/>
      <protection/>
    </xf>
    <xf numFmtId="0" fontId="14" fillId="34" borderId="25" xfId="52" applyFont="1" applyFill="1" applyBorder="1" applyAlignment="1">
      <alignment wrapText="1"/>
      <protection/>
    </xf>
    <xf numFmtId="0" fontId="3" fillId="0" borderId="23" xfId="52" applyFont="1" applyBorder="1" applyAlignment="1">
      <alignment wrapText="1"/>
      <protection/>
    </xf>
    <xf numFmtId="0" fontId="3" fillId="0" borderId="10" xfId="52" applyFont="1" applyBorder="1">
      <alignment horizontal="left"/>
      <protection/>
    </xf>
    <xf numFmtId="3" fontId="3" fillId="0" borderId="10" xfId="52" applyNumberFormat="1" applyFont="1" applyBorder="1">
      <alignment horizontal="left"/>
      <protection/>
    </xf>
    <xf numFmtId="0" fontId="3" fillId="0" borderId="18" xfId="52" applyFont="1" applyBorder="1">
      <alignment horizontal="left"/>
      <protection/>
    </xf>
    <xf numFmtId="0" fontId="1" fillId="34" borderId="10" xfId="52" applyFill="1" applyBorder="1" applyAlignment="1">
      <alignment wrapText="1"/>
      <protection/>
    </xf>
    <xf numFmtId="0" fontId="8" fillId="0" borderId="23" xfId="52" applyFont="1" applyBorder="1" applyAlignment="1">
      <alignment wrapText="1"/>
      <protection/>
    </xf>
    <xf numFmtId="0" fontId="1" fillId="0" borderId="18" xfId="52" applyBorder="1" applyAlignment="1">
      <alignment wrapText="1"/>
      <protection/>
    </xf>
    <xf numFmtId="0" fontId="5" fillId="35" borderId="10" xfId="52" applyFont="1" applyFill="1" applyBorder="1" applyAlignment="1">
      <alignment horizontal="center" vertical="center"/>
      <protection/>
    </xf>
    <xf numFmtId="0" fontId="1" fillId="35" borderId="10" xfId="52" applyFill="1" applyBorder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ya\Desktop\&#1054;&#1090;&#1095;&#1077;&#1090;%204%20&#1082;&#1074;-&#1083;\&#1054;&#1090;&#1095;&#1077;&#1090;%20&#1079;&#1072;%202011%20&#1075;&#1086;&#1076;%20&#1087;&#1086;%20&#1076;&#1086;&#1084;&#1072;&#1084;\&#1040;&#1073;&#1088;&#1072;&#1084;&#1094;&#1077;&#1074;&#1089;&#1082;&#1072;&#1103;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ya\Desktop\&#1042;&#1099;&#1088;&#1091;&#1095;&#1082;&#1072;%20&#1045;&#1048;&#1056;&#1062;\&#1063;&#1077;&#1088;&#1077;&#1087;&#1086;&#1074;&#1077;&#1094;&#1082;&#1072;&#1103;%2012%20&#1088;&#1072;&#1089;&#1096;&#1080;&#1092;&#1088;&#1086;&#1074;&#1082;&#1072;%20&#1086;&#1087;&#1083;&#1072;&#1090;%20&#1080;%20&#1085;&#1072;&#1095;&#1080;&#1089;&#1083;&#1077;&#1085;&#1080;&#1081;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Temp\&#1069;&#1082;&#1086;&#1085;&#1086;&#1084;&#1080;&#1082;&#1072;\&#1063;&#1077;&#1088;&#1077;&#1087;&#1086;&#1074;&#1077;&#1094;&#1082;&#1072;&#1103;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Temp\&#1069;&#1082;&#1086;&#1085;&#1086;&#1084;&#1080;&#1082;&#1072;\1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Temp\&#1069;&#1082;&#1086;&#1085;&#1086;&#1084;&#1080;&#1082;&#1072;\&#1053;&#1086;&#1074;&#1075;&#1086;&#1088;&#1086;&#1076;&#1089;&#1082;.16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Temp\&#1069;&#1082;&#1086;&#1085;&#1086;&#1084;&#1080;&#1082;&#1072;\&#1053;&#1086;&#1074;&#1075;&#1086;&#1088;&#1086;&#1076;&#1089;&#1082;&#1072;&#1103;%203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Temp\&#1069;&#1082;&#1086;&#1085;&#1086;&#1084;&#1080;&#1082;&#1072;\&#1053;&#1086;&#1074;&#1075;&#1086;&#1088;&#1086;&#1076;&#1089;&#1082;.%203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ya\Desktop\&#1054;&#1090;&#1095;&#1077;&#1090;%204%20&#1082;&#1074;-&#1083;\&#1054;&#1090;&#1095;&#1077;&#1090;%20&#1079;&#1072;%202011%20&#1075;&#1086;&#1076;%20&#1087;&#1086;%20&#1076;&#1086;&#1084;&#1072;&#1084;\&#1059;&#1075;&#1083;&#1080;&#1095;&#1077;&#1089;&#1082;&#1072;&#1103;%20&#1079;&#1072;&#1075;&#1086;&#1090;%2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ya\Desktop\&#1054;&#1090;&#1095;&#1077;&#1090;%204%20&#1082;&#1074;-&#1083;\&#1086;&#1090;&#1095;&#1077;&#1090;%20&#1074;%20&#1043;&#1050;&#1059;%20&#1048;&#1057;%204%20&#1082;&#1074;&#1072;&#1088;&#1090;&#1072;&#1083;%20-%2013.01.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Temp\&#1069;&#1082;&#1086;&#1085;&#1086;&#1084;&#1080;&#1082;&#1072;\&#1063;&#1077;&#1088;&#1077;&#1087;&#1086;&#1074;&#1077;&#1094;&#1082;&#1072;&#1103;%2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ya\Desktop\&#1054;&#1090;&#1095;&#1077;&#1090;%204%20&#1082;&#1074;-&#1083;\&#1054;&#1090;&#1095;&#1077;&#1090;%20&#1079;&#1072;%202011%20&#1075;&#1086;&#1076;%20&#1087;&#1086;%20&#1076;&#1086;&#1084;&#1072;&#1084;\&#1063;&#1077;&#1088;&#1077;&#1087;&#1086;&#1074;&#1077;&#1094;&#1082;&#1072;&#1103;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M29">
            <v>543565.01</v>
          </cell>
        </row>
        <row r="30">
          <cell r="M30">
            <v>168598.44</v>
          </cell>
        </row>
        <row r="31">
          <cell r="M31">
            <v>329872.81</v>
          </cell>
        </row>
        <row r="32">
          <cell r="M32">
            <v>5686.46</v>
          </cell>
        </row>
        <row r="34">
          <cell r="M34">
            <v>428.52</v>
          </cell>
        </row>
        <row r="43">
          <cell r="M43">
            <v>109842.16</v>
          </cell>
        </row>
        <row r="44">
          <cell r="M44">
            <v>1139237.55</v>
          </cell>
        </row>
        <row r="64">
          <cell r="M64">
            <v>547249.26</v>
          </cell>
        </row>
        <row r="65">
          <cell r="M65">
            <v>455947.77</v>
          </cell>
        </row>
        <row r="67">
          <cell r="M67">
            <v>88867.32</v>
          </cell>
        </row>
        <row r="68">
          <cell r="M68">
            <v>93555.22</v>
          </cell>
        </row>
        <row r="69">
          <cell r="M69">
            <v>36721.3</v>
          </cell>
        </row>
        <row r="71">
          <cell r="M71">
            <v>33060.94</v>
          </cell>
        </row>
        <row r="72">
          <cell r="M72">
            <v>2852.98</v>
          </cell>
        </row>
        <row r="73">
          <cell r="M73">
            <v>2763.65</v>
          </cell>
        </row>
        <row r="76">
          <cell r="M76">
            <v>4625</v>
          </cell>
        </row>
        <row r="78">
          <cell r="M78">
            <v>13570</v>
          </cell>
        </row>
        <row r="79">
          <cell r="M79">
            <v>2520</v>
          </cell>
        </row>
        <row r="81">
          <cell r="M81">
            <v>24667.52</v>
          </cell>
        </row>
        <row r="82">
          <cell r="M82">
            <v>66623.63</v>
          </cell>
        </row>
        <row r="83">
          <cell r="M83">
            <v>17267.72</v>
          </cell>
        </row>
        <row r="84">
          <cell r="M84">
            <v>31415.84</v>
          </cell>
        </row>
        <row r="86">
          <cell r="M86">
            <v>194166.74</v>
          </cell>
        </row>
        <row r="89">
          <cell r="M89">
            <v>68219.03</v>
          </cell>
        </row>
        <row r="92">
          <cell r="M92">
            <v>412160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1">
        <row r="10">
          <cell r="P10">
            <v>579436.0700000001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M29">
            <v>78205.45</v>
          </cell>
        </row>
        <row r="30">
          <cell r="M30">
            <v>213544.18</v>
          </cell>
        </row>
        <row r="31">
          <cell r="M31">
            <v>183826.26</v>
          </cell>
        </row>
        <row r="32">
          <cell r="M32">
            <v>16236.5</v>
          </cell>
        </row>
        <row r="43">
          <cell r="M43">
            <v>74350.18</v>
          </cell>
        </row>
        <row r="44">
          <cell r="M44">
            <v>384121.15</v>
          </cell>
        </row>
        <row r="64">
          <cell r="M64">
            <v>231876.02</v>
          </cell>
        </row>
        <row r="65">
          <cell r="M65">
            <v>279090.51</v>
          </cell>
        </row>
        <row r="67">
          <cell r="M67">
            <v>28063.08</v>
          </cell>
        </row>
        <row r="68">
          <cell r="M68">
            <v>26054.13</v>
          </cell>
        </row>
        <row r="69">
          <cell r="M69">
            <v>10029.52</v>
          </cell>
        </row>
        <row r="71">
          <cell r="M71">
            <v>12431.44</v>
          </cell>
        </row>
        <row r="73">
          <cell r="M73">
            <v>1261.12</v>
          </cell>
        </row>
        <row r="76">
          <cell r="M76">
            <v>4625</v>
          </cell>
        </row>
        <row r="82">
          <cell r="M82">
            <v>21915.25</v>
          </cell>
        </row>
        <row r="83">
          <cell r="M83">
            <v>5455.88</v>
          </cell>
        </row>
        <row r="86">
          <cell r="M86">
            <v>50679.25</v>
          </cell>
        </row>
        <row r="88">
          <cell r="M88">
            <v>20435.49</v>
          </cell>
        </row>
        <row r="89">
          <cell r="M89">
            <v>72227.18</v>
          </cell>
        </row>
        <row r="92">
          <cell r="M92">
            <v>128100</v>
          </cell>
        </row>
        <row r="93">
          <cell r="M93">
            <v>36029.24</v>
          </cell>
        </row>
        <row r="94">
          <cell r="M94">
            <v>58954.64</v>
          </cell>
        </row>
        <row r="97">
          <cell r="M97">
            <v>11326.32</v>
          </cell>
        </row>
        <row r="98">
          <cell r="M98">
            <v>14300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4">
          <cell r="M64">
            <v>261752.81</v>
          </cell>
        </row>
        <row r="65">
          <cell r="M65">
            <v>332670.1</v>
          </cell>
        </row>
        <row r="66">
          <cell r="M66">
            <v>77219.24</v>
          </cell>
        </row>
        <row r="67">
          <cell r="M67">
            <v>30900.68</v>
          </cell>
        </row>
        <row r="68">
          <cell r="M68">
            <v>33598.46</v>
          </cell>
        </row>
        <row r="69">
          <cell r="M69">
            <v>12720.1</v>
          </cell>
        </row>
        <row r="71">
          <cell r="M71">
            <v>12510.28</v>
          </cell>
        </row>
        <row r="73">
          <cell r="M73">
            <v>1186.15</v>
          </cell>
        </row>
        <row r="76">
          <cell r="M76">
            <v>4625</v>
          </cell>
        </row>
        <row r="86">
          <cell r="M86">
            <v>74580.91</v>
          </cell>
        </row>
        <row r="87">
          <cell r="M87">
            <v>57589.59</v>
          </cell>
        </row>
        <row r="88">
          <cell r="M88">
            <v>31244.9</v>
          </cell>
        </row>
        <row r="89">
          <cell r="M89">
            <v>81269.1</v>
          </cell>
        </row>
        <row r="92">
          <cell r="M92">
            <v>128100</v>
          </cell>
        </row>
        <row r="93">
          <cell r="M93">
            <v>68701.02</v>
          </cell>
        </row>
        <row r="94">
          <cell r="M94">
            <v>100500.64</v>
          </cell>
        </row>
        <row r="101">
          <cell r="M101">
            <v>300</v>
          </cell>
        </row>
        <row r="105">
          <cell r="M105">
            <v>178179</v>
          </cell>
        </row>
        <row r="106">
          <cell r="M106">
            <v>58388.36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овг 16 отч"/>
      <sheetName val="Новг 16 (2)"/>
    </sheetNames>
    <sheetDataSet>
      <sheetData sheetId="1">
        <row r="22">
          <cell r="M22">
            <v>67180.96</v>
          </cell>
        </row>
        <row r="23">
          <cell r="M23">
            <v>440303.68</v>
          </cell>
        </row>
        <row r="24">
          <cell r="M24">
            <v>519580.4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8">
          <cell r="M48">
            <v>744798.24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M29">
            <v>157796.64</v>
          </cell>
        </row>
        <row r="30">
          <cell r="M30">
            <v>1102575.74</v>
          </cell>
        </row>
        <row r="31">
          <cell r="M31">
            <v>454606.62</v>
          </cell>
        </row>
        <row r="32">
          <cell r="M32">
            <v>122043.6</v>
          </cell>
        </row>
        <row r="34">
          <cell r="M34">
            <v>1783.18</v>
          </cell>
        </row>
        <row r="43">
          <cell r="M43">
            <v>43898.3</v>
          </cell>
        </row>
        <row r="64">
          <cell r="M64">
            <v>324318.48</v>
          </cell>
        </row>
        <row r="65">
          <cell r="M65">
            <v>428159.95</v>
          </cell>
        </row>
        <row r="67">
          <cell r="M67">
            <v>32819.13</v>
          </cell>
        </row>
        <row r="68">
          <cell r="M68">
            <v>34793.79</v>
          </cell>
        </row>
        <row r="69">
          <cell r="M69">
            <v>13884.63</v>
          </cell>
        </row>
        <row r="71">
          <cell r="M71">
            <v>30063.52</v>
          </cell>
        </row>
        <row r="73">
          <cell r="M73">
            <v>2022.16</v>
          </cell>
        </row>
        <row r="76">
          <cell r="M76">
            <v>4625</v>
          </cell>
        </row>
        <row r="79">
          <cell r="M79">
            <v>2520</v>
          </cell>
        </row>
        <row r="81">
          <cell r="M81">
            <v>77942.56</v>
          </cell>
        </row>
        <row r="82">
          <cell r="M82">
            <v>42903.97</v>
          </cell>
        </row>
        <row r="83">
          <cell r="M83">
            <v>12151.96</v>
          </cell>
        </row>
        <row r="84">
          <cell r="M84">
            <v>20494.79</v>
          </cell>
        </row>
        <row r="86">
          <cell r="M86">
            <v>858463.04</v>
          </cell>
        </row>
        <row r="88">
          <cell r="M88">
            <v>23455.76</v>
          </cell>
        </row>
        <row r="89">
          <cell r="M89">
            <v>106610.34</v>
          </cell>
        </row>
        <row r="91">
          <cell r="M91">
            <v>3650.89</v>
          </cell>
        </row>
        <row r="95">
          <cell r="M95">
            <v>334809</v>
          </cell>
        </row>
        <row r="96">
          <cell r="M96">
            <v>38267.71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M29">
            <v>255430.27</v>
          </cell>
        </row>
        <row r="30">
          <cell r="M30">
            <v>79130.34</v>
          </cell>
        </row>
        <row r="31">
          <cell r="M31">
            <v>233406.14</v>
          </cell>
        </row>
        <row r="32">
          <cell r="M32">
            <v>1134.55</v>
          </cell>
        </row>
        <row r="43">
          <cell r="M43">
            <v>47429.82</v>
          </cell>
        </row>
        <row r="44">
          <cell r="M44">
            <v>618584.6</v>
          </cell>
        </row>
        <row r="64">
          <cell r="M64">
            <v>301864.33</v>
          </cell>
        </row>
        <row r="65">
          <cell r="M65">
            <v>229911.08</v>
          </cell>
        </row>
        <row r="67">
          <cell r="M67">
            <v>43513.88</v>
          </cell>
        </row>
        <row r="68">
          <cell r="M68">
            <v>44383.11</v>
          </cell>
        </row>
        <row r="69">
          <cell r="M69">
            <v>29516.3</v>
          </cell>
        </row>
        <row r="71">
          <cell r="M71">
            <v>16084.4</v>
          </cell>
        </row>
        <row r="73">
          <cell r="M73">
            <v>2522.26</v>
          </cell>
        </row>
        <row r="76">
          <cell r="M76">
            <v>4625</v>
          </cell>
        </row>
        <row r="79">
          <cell r="M79">
            <v>1260</v>
          </cell>
        </row>
        <row r="81">
          <cell r="M81">
            <v>7364.21</v>
          </cell>
        </row>
        <row r="82">
          <cell r="M82">
            <v>39604.17</v>
          </cell>
        </row>
        <row r="83">
          <cell r="M83">
            <v>11694.13</v>
          </cell>
        </row>
        <row r="84">
          <cell r="M84">
            <v>5414.49</v>
          </cell>
        </row>
        <row r="86">
          <cell r="M86">
            <v>71348.29</v>
          </cell>
        </row>
        <row r="88">
          <cell r="M88">
            <v>40040.81</v>
          </cell>
        </row>
        <row r="92">
          <cell r="M92">
            <v>536591.53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ОО &quot;УК&quot;Феникс&quot;"/>
      <sheetName val="Новгор.16 к.1"/>
      <sheetName val="Новгород.38"/>
      <sheetName val="Черепов.6"/>
      <sheetName val="Череп. 8"/>
      <sheetName val="Череп.10"/>
      <sheetName val="Череп.12"/>
      <sheetName val="Черепов. 4"/>
      <sheetName val="Абрам 5"/>
      <sheetName val="Абрам1"/>
      <sheetName val="Угличская 4"/>
      <sheetName val="СВОД"/>
    </sheetNames>
    <sheetDataSet>
      <sheetData sheetId="5">
        <row r="20">
          <cell r="C20">
            <v>6005</v>
          </cell>
        </row>
      </sheetData>
      <sheetData sheetId="10">
        <row r="20">
          <cell r="C20">
            <v>10753.6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Чер 6 отч"/>
      <sheetName val="Чер 6 полн"/>
    </sheetNames>
    <sheetDataSet>
      <sheetData sheetId="1">
        <row r="13">
          <cell r="E13" t="str">
            <v>П 43/16; 1978 г.</v>
          </cell>
        </row>
        <row r="17">
          <cell r="H17">
            <v>5970</v>
          </cell>
        </row>
        <row r="18">
          <cell r="I18">
            <v>5858.3</v>
          </cell>
        </row>
        <row r="19">
          <cell r="H19">
            <v>5824.3</v>
          </cell>
        </row>
        <row r="20">
          <cell r="H20">
            <v>34</v>
          </cell>
        </row>
        <row r="22">
          <cell r="L22">
            <v>90090.21</v>
          </cell>
          <cell r="M22">
            <v>90090.21</v>
          </cell>
        </row>
        <row r="23">
          <cell r="L23">
            <v>382534.88</v>
          </cell>
          <cell r="M23">
            <v>382534.88</v>
          </cell>
        </row>
        <row r="24">
          <cell r="L24">
            <v>466342.04</v>
          </cell>
        </row>
        <row r="32">
          <cell r="L32">
            <v>201303.22</v>
          </cell>
          <cell r="M32">
            <v>201303.22</v>
          </cell>
        </row>
        <row r="33">
          <cell r="L33">
            <v>263304.49</v>
          </cell>
          <cell r="M33">
            <v>263304.49</v>
          </cell>
        </row>
        <row r="35">
          <cell r="L35">
            <v>25980.65</v>
          </cell>
          <cell r="M35">
            <v>25980.65</v>
          </cell>
        </row>
        <row r="36">
          <cell r="L36">
            <v>24113.06</v>
          </cell>
          <cell r="M36">
            <v>24113.06</v>
          </cell>
        </row>
        <row r="37">
          <cell r="L37">
            <v>9312.54</v>
          </cell>
          <cell r="M37">
            <v>9312.54</v>
          </cell>
        </row>
        <row r="39">
          <cell r="L39">
            <v>12461.88</v>
          </cell>
          <cell r="M39">
            <v>12461.88</v>
          </cell>
        </row>
        <row r="41">
          <cell r="L41">
            <v>1215.65</v>
          </cell>
          <cell r="M41">
            <v>1215.65</v>
          </cell>
        </row>
        <row r="43">
          <cell r="L43">
            <v>4625</v>
          </cell>
          <cell r="M43">
            <v>4625</v>
          </cell>
        </row>
        <row r="47">
          <cell r="L47">
            <v>23804.28</v>
          </cell>
          <cell r="M47">
            <v>23804.28</v>
          </cell>
        </row>
        <row r="48">
          <cell r="L48">
            <v>5658.87</v>
          </cell>
          <cell r="M48">
            <v>5658.87</v>
          </cell>
        </row>
        <row r="49">
          <cell r="L49">
            <v>17916.6</v>
          </cell>
          <cell r="M49">
            <v>17916.6</v>
          </cell>
        </row>
        <row r="51">
          <cell r="L51">
            <v>50679.25</v>
          </cell>
          <cell r="M51">
            <v>50679.25</v>
          </cell>
        </row>
        <row r="52">
          <cell r="M52" t="str">
            <v> </v>
          </cell>
        </row>
        <row r="53">
          <cell r="L53">
            <v>23621.78</v>
          </cell>
          <cell r="M53">
            <v>23621.78</v>
          </cell>
        </row>
        <row r="54">
          <cell r="L54">
            <v>54258.58</v>
          </cell>
          <cell r="M54">
            <v>54258.58</v>
          </cell>
        </row>
        <row r="56">
          <cell r="L56">
            <v>163190.56</v>
          </cell>
        </row>
        <row r="57">
          <cell r="L57">
            <v>29600</v>
          </cell>
          <cell r="M57">
            <v>29600</v>
          </cell>
        </row>
        <row r="58">
          <cell r="L58">
            <v>36029.23</v>
          </cell>
          <cell r="M58">
            <v>36029.23</v>
          </cell>
        </row>
        <row r="59">
          <cell r="L59">
            <v>58954.64</v>
          </cell>
          <cell r="M59">
            <v>58954.64</v>
          </cell>
        </row>
        <row r="71">
          <cell r="L71">
            <v>177436</v>
          </cell>
          <cell r="M71">
            <v>177436</v>
          </cell>
        </row>
        <row r="72">
          <cell r="L72">
            <v>58145</v>
          </cell>
          <cell r="M72">
            <v>58145</v>
          </cell>
        </row>
        <row r="74">
          <cell r="L74">
            <v>2362.25</v>
          </cell>
          <cell r="M74">
            <v>2362.25</v>
          </cell>
        </row>
        <row r="75">
          <cell r="L75" t="str">
            <v> </v>
          </cell>
          <cell r="M75" t="str">
            <v> </v>
          </cell>
        </row>
        <row r="76">
          <cell r="L76">
            <v>21434</v>
          </cell>
          <cell r="M76">
            <v>21434</v>
          </cell>
        </row>
        <row r="77">
          <cell r="L77">
            <v>782.22</v>
          </cell>
          <cell r="M77">
            <v>782.22</v>
          </cell>
        </row>
        <row r="78">
          <cell r="L78">
            <v>3489</v>
          </cell>
          <cell r="M78">
            <v>3489</v>
          </cell>
        </row>
        <row r="79">
          <cell r="L79">
            <v>13189.76</v>
          </cell>
          <cell r="M79">
            <v>13189.76</v>
          </cell>
        </row>
        <row r="80">
          <cell r="L80" t="str">
            <v> </v>
          </cell>
          <cell r="M80" t="str">
            <v> </v>
          </cell>
        </row>
        <row r="81">
          <cell r="L81">
            <v>19811.29</v>
          </cell>
          <cell r="M81">
            <v>19811.29</v>
          </cell>
        </row>
        <row r="82">
          <cell r="L82">
            <v>286</v>
          </cell>
          <cell r="M82">
            <v>286</v>
          </cell>
        </row>
        <row r="83">
          <cell r="L83">
            <v>108</v>
          </cell>
          <cell r="M83">
            <v>108</v>
          </cell>
        </row>
        <row r="84">
          <cell r="L84">
            <v>362.31</v>
          </cell>
          <cell r="M84">
            <v>362.31</v>
          </cell>
        </row>
        <row r="85">
          <cell r="L85">
            <v>7195.83</v>
          </cell>
          <cell r="M85">
            <v>7195.83</v>
          </cell>
        </row>
        <row r="86">
          <cell r="L86">
            <v>4033.33</v>
          </cell>
          <cell r="M86">
            <v>4033.33</v>
          </cell>
        </row>
        <row r="87">
          <cell r="L87">
            <v>3310</v>
          </cell>
          <cell r="M87">
            <v>3310</v>
          </cell>
        </row>
        <row r="88">
          <cell r="L88">
            <v>4252.09</v>
          </cell>
          <cell r="M88">
            <v>4252.09</v>
          </cell>
        </row>
        <row r="89">
          <cell r="L89">
            <v>967.48</v>
          </cell>
          <cell r="M89">
            <v>967.48</v>
          </cell>
        </row>
        <row r="90">
          <cell r="L90">
            <v>1000</v>
          </cell>
          <cell r="M90">
            <v>1000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M29">
            <v>57365</v>
          </cell>
        </row>
        <row r="30">
          <cell r="M30">
            <v>218516.61</v>
          </cell>
        </row>
        <row r="31">
          <cell r="M31">
            <v>203283.84</v>
          </cell>
        </row>
        <row r="32">
          <cell r="M32">
            <v>7515.51</v>
          </cell>
        </row>
        <row r="43">
          <cell r="M43">
            <v>76910.54</v>
          </cell>
        </row>
        <row r="44">
          <cell r="M44">
            <v>387625.07</v>
          </cell>
        </row>
        <row r="64">
          <cell r="M64">
            <v>218357.12</v>
          </cell>
        </row>
        <row r="65">
          <cell r="M65">
            <v>343338.71</v>
          </cell>
        </row>
        <row r="67">
          <cell r="M67">
            <v>39863.43</v>
          </cell>
        </row>
        <row r="68">
          <cell r="M68">
            <v>36940.9</v>
          </cell>
        </row>
        <row r="69">
          <cell r="M69">
            <v>14471.13</v>
          </cell>
        </row>
        <row r="71">
          <cell r="M71">
            <v>12534.16</v>
          </cell>
        </row>
        <row r="72">
          <cell r="M72">
            <v>3565.56</v>
          </cell>
        </row>
        <row r="73">
          <cell r="M73">
            <v>1261.12</v>
          </cell>
        </row>
        <row r="76">
          <cell r="M76">
            <v>4625</v>
          </cell>
        </row>
        <row r="83">
          <cell r="M83">
            <v>5722.11</v>
          </cell>
        </row>
        <row r="86">
          <cell r="M86">
            <v>50168.86</v>
          </cell>
        </row>
        <row r="88">
          <cell r="M88">
            <v>23621.78</v>
          </cell>
        </row>
        <row r="89">
          <cell r="M89">
            <v>72227.18</v>
          </cell>
        </row>
        <row r="91">
          <cell r="M91">
            <v>78550.68</v>
          </cell>
        </row>
        <row r="92">
          <cell r="M92">
            <v>128100</v>
          </cell>
        </row>
        <row r="93">
          <cell r="M93">
            <v>36029.24</v>
          </cell>
        </row>
        <row r="94">
          <cell r="M94">
            <v>58954.64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="75" zoomScaleNormal="75" zoomScalePageLayoutView="0" workbookViewId="0" topLeftCell="A1">
      <selection activeCell="O10" sqref="O10"/>
    </sheetView>
  </sheetViews>
  <sheetFormatPr defaultColWidth="9.00390625" defaultRowHeight="12.75" outlineLevelRow="1"/>
  <cols>
    <col min="7" max="7" width="8.375" style="0" customWidth="1"/>
    <col min="12" max="12" width="11.875" style="0" customWidth="1"/>
    <col min="13" max="13" width="13.375" style="0" customWidth="1"/>
    <col min="14" max="14" width="12.25390625" style="0" customWidth="1"/>
    <col min="15" max="15" width="18.625" style="141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37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37"/>
      <c r="P2" s="1"/>
    </row>
    <row r="3" spans="1:16" ht="12.75">
      <c r="A3" s="1"/>
      <c r="B3" s="182" t="s">
        <v>241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"/>
      <c r="O3" s="137"/>
      <c r="P3" s="1"/>
    </row>
    <row r="4" spans="1:16" ht="12.75" hidden="1">
      <c r="A4" s="1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"/>
      <c r="O4" s="137"/>
      <c r="P4" s="1"/>
    </row>
    <row r="5" spans="1:16" ht="12.75" hidden="1">
      <c r="A5" s="1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"/>
      <c r="O5" s="137"/>
      <c r="P5" s="1"/>
    </row>
    <row r="6" spans="1:16" ht="12.75" hidden="1">
      <c r="A6" s="1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"/>
      <c r="O6" s="137"/>
      <c r="P6" s="1"/>
    </row>
    <row r="7" spans="1:16" ht="12.75">
      <c r="A7" s="1"/>
      <c r="B7" s="182" t="s">
        <v>236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"/>
      <c r="O7" s="137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37"/>
      <c r="P8" s="1"/>
    </row>
    <row r="9" spans="1:16" ht="12.75">
      <c r="A9" s="1"/>
      <c r="B9" s="1"/>
      <c r="C9" s="183" t="s">
        <v>5</v>
      </c>
      <c r="D9" s="183"/>
      <c r="E9" s="3" t="s">
        <v>238</v>
      </c>
      <c r="F9" s="1"/>
      <c r="G9" s="1"/>
      <c r="H9" s="1"/>
      <c r="I9" s="1"/>
      <c r="J9" s="1"/>
      <c r="K9" s="1"/>
      <c r="L9" s="1"/>
      <c r="M9" s="4" t="s">
        <v>7</v>
      </c>
      <c r="N9" s="114" t="s">
        <v>8</v>
      </c>
      <c r="O9" s="137"/>
      <c r="P9" s="1"/>
    </row>
    <row r="10" spans="1:16" ht="37.5" customHeight="1">
      <c r="A10" s="1"/>
      <c r="B10" s="6"/>
      <c r="C10" s="184" t="s">
        <v>9</v>
      </c>
      <c r="D10" s="184"/>
      <c r="E10" s="184"/>
      <c r="F10" s="184"/>
      <c r="G10" s="184"/>
      <c r="H10" s="184"/>
      <c r="I10" s="184"/>
      <c r="J10" s="184"/>
      <c r="K10" s="184"/>
      <c r="L10" s="7" t="s">
        <v>239</v>
      </c>
      <c r="M10" s="7" t="s">
        <v>240</v>
      </c>
      <c r="N10" s="7" t="s">
        <v>12</v>
      </c>
      <c r="O10" s="137"/>
      <c r="P10" s="1"/>
    </row>
    <row r="11" spans="1:16" ht="12.75">
      <c r="A11" s="1"/>
      <c r="B11" s="8"/>
      <c r="C11" s="172" t="s">
        <v>13</v>
      </c>
      <c r="D11" s="172"/>
      <c r="E11" s="172"/>
      <c r="F11" s="172"/>
      <c r="G11" s="185" t="s">
        <v>14</v>
      </c>
      <c r="H11" s="185"/>
      <c r="I11" s="185"/>
      <c r="J11" s="185"/>
      <c r="K11" s="185"/>
      <c r="L11" s="9"/>
      <c r="M11" s="9"/>
      <c r="N11" s="9"/>
      <c r="O11" s="137"/>
      <c r="P11" s="1"/>
    </row>
    <row r="12" spans="1:16" ht="12.75" hidden="1">
      <c r="A12" s="1"/>
      <c r="B12" s="10" t="s">
        <v>15</v>
      </c>
      <c r="C12" s="175" t="s">
        <v>16</v>
      </c>
      <c r="D12" s="175"/>
      <c r="E12" s="175"/>
      <c r="F12" s="175"/>
      <c r="G12" s="175"/>
      <c r="H12" s="175"/>
      <c r="I12" s="175"/>
      <c r="J12" s="175"/>
      <c r="K12" s="175"/>
      <c r="L12" s="11"/>
      <c r="M12" s="11"/>
      <c r="N12" s="11"/>
      <c r="O12" s="137"/>
      <c r="P12" s="1"/>
    </row>
    <row r="13" spans="1:16" ht="12.75" hidden="1">
      <c r="A13" s="1"/>
      <c r="B13" s="8" t="s">
        <v>17</v>
      </c>
      <c r="C13" s="142" t="s">
        <v>18</v>
      </c>
      <c r="D13" s="142"/>
      <c r="E13" s="179" t="s">
        <v>231</v>
      </c>
      <c r="F13" s="180"/>
      <c r="G13" s="180"/>
      <c r="H13" s="180"/>
      <c r="I13" s="180"/>
      <c r="J13" s="180"/>
      <c r="K13" s="181"/>
      <c r="L13" s="9"/>
      <c r="M13" s="9"/>
      <c r="N13" s="9"/>
      <c r="O13" s="137"/>
      <c r="P13" s="1"/>
    </row>
    <row r="14" spans="1:16" ht="12.75" hidden="1">
      <c r="A14" s="1"/>
      <c r="B14" s="8" t="s">
        <v>20</v>
      </c>
      <c r="C14" s="142" t="s">
        <v>21</v>
      </c>
      <c r="D14" s="142"/>
      <c r="E14" s="176">
        <v>16</v>
      </c>
      <c r="F14" s="177"/>
      <c r="G14" s="177"/>
      <c r="H14" s="177"/>
      <c r="I14" s="177"/>
      <c r="J14" s="177"/>
      <c r="K14" s="178"/>
      <c r="L14" s="9"/>
      <c r="M14" s="9"/>
      <c r="N14" s="9"/>
      <c r="O14" s="137"/>
      <c r="P14" s="1"/>
    </row>
    <row r="15" spans="1:16" ht="12.75" hidden="1">
      <c r="A15" s="1"/>
      <c r="B15" s="8" t="s">
        <v>22</v>
      </c>
      <c r="C15" s="142" t="s">
        <v>23</v>
      </c>
      <c r="D15" s="142"/>
      <c r="E15" s="171">
        <v>1</v>
      </c>
      <c r="F15" s="171"/>
      <c r="G15" s="171"/>
      <c r="H15" s="171"/>
      <c r="I15" s="171"/>
      <c r="J15" s="171"/>
      <c r="K15" s="171"/>
      <c r="L15" s="9"/>
      <c r="M15" s="9"/>
      <c r="N15" s="9"/>
      <c r="O15" s="137"/>
      <c r="P15" s="1"/>
    </row>
    <row r="16" spans="1:16" ht="12.75" hidden="1">
      <c r="A16" s="1"/>
      <c r="B16" s="8" t="s">
        <v>24</v>
      </c>
      <c r="C16" s="142" t="s">
        <v>25</v>
      </c>
      <c r="D16" s="142"/>
      <c r="E16" s="150">
        <v>127</v>
      </c>
      <c r="F16" s="150"/>
      <c r="G16" s="150"/>
      <c r="H16" s="150"/>
      <c r="I16" s="150"/>
      <c r="J16" s="150"/>
      <c r="K16" s="150"/>
      <c r="L16" s="9"/>
      <c r="M16" s="9"/>
      <c r="N16" s="9"/>
      <c r="O16" s="137"/>
      <c r="P16" s="1"/>
    </row>
    <row r="17" spans="1:16" ht="12.75" hidden="1">
      <c r="A17" s="1"/>
      <c r="B17" s="8" t="s">
        <v>26</v>
      </c>
      <c r="C17" s="142" t="s">
        <v>27</v>
      </c>
      <c r="D17" s="142"/>
      <c r="E17" s="142"/>
      <c r="F17" s="142"/>
      <c r="G17" s="142"/>
      <c r="H17" s="170">
        <v>5891.4</v>
      </c>
      <c r="I17" s="171"/>
      <c r="J17" s="171"/>
      <c r="K17" s="171"/>
      <c r="L17" s="9"/>
      <c r="M17" s="9"/>
      <c r="N17" s="9"/>
      <c r="O17" s="137"/>
      <c r="P17" s="1"/>
    </row>
    <row r="18" spans="1:16" ht="12.75" hidden="1">
      <c r="A18" s="1"/>
      <c r="B18" s="12" t="s">
        <v>28</v>
      </c>
      <c r="C18" s="172" t="s">
        <v>29</v>
      </c>
      <c r="D18" s="172"/>
      <c r="E18" s="172"/>
      <c r="F18" s="172"/>
      <c r="G18" s="172"/>
      <c r="H18" s="172"/>
      <c r="I18" s="173">
        <f>H19+H20</f>
        <v>76135.69</v>
      </c>
      <c r="J18" s="174"/>
      <c r="K18" s="174"/>
      <c r="L18" s="9"/>
      <c r="M18" s="9"/>
      <c r="N18" s="9"/>
      <c r="O18" s="137"/>
      <c r="P18" s="1"/>
    </row>
    <row r="19" spans="1:16" ht="12.75" hidden="1">
      <c r="A19" s="1"/>
      <c r="B19" s="8" t="s">
        <v>30</v>
      </c>
      <c r="C19" s="142" t="s">
        <v>31</v>
      </c>
      <c r="D19" s="142"/>
      <c r="E19" s="142"/>
      <c r="F19" s="142"/>
      <c r="G19" s="142"/>
      <c r="H19" s="165">
        <f>'Череп 8 отч'!H19:K19+'Чер.12+'!H19:K19+'Череп 10 отч'!H19:K19+'Чер 6 отч'!H18:K18+'Углическая отчет'!H19:K19+'Новг 38 от'!H19:K19+'Новг 16 отч'!H19:K19+'Абрам1+'!H19:K19</f>
        <v>76102.69</v>
      </c>
      <c r="I19" s="166"/>
      <c r="J19" s="166"/>
      <c r="K19" s="167"/>
      <c r="L19" s="9"/>
      <c r="M19" s="9"/>
      <c r="N19" s="9"/>
      <c r="O19" s="137"/>
      <c r="P19" s="1"/>
    </row>
    <row r="20" spans="1:16" ht="13.5" hidden="1" thickBot="1">
      <c r="A20" s="1"/>
      <c r="B20" s="13" t="s">
        <v>32</v>
      </c>
      <c r="C20" s="168" t="s">
        <v>33</v>
      </c>
      <c r="D20" s="168"/>
      <c r="E20" s="168"/>
      <c r="F20" s="168"/>
      <c r="G20" s="168"/>
      <c r="H20" s="169">
        <v>33</v>
      </c>
      <c r="I20" s="169"/>
      <c r="J20" s="169"/>
      <c r="K20" s="169"/>
      <c r="L20" s="14"/>
      <c r="M20" s="14"/>
      <c r="N20" s="14"/>
      <c r="O20" s="137"/>
      <c r="P20" s="1"/>
    </row>
    <row r="21" spans="1:16" ht="22.5" customHeight="1" hidden="1">
      <c r="A21" s="1"/>
      <c r="B21" s="15" t="s">
        <v>34</v>
      </c>
      <c r="C21" s="162" t="s">
        <v>35</v>
      </c>
      <c r="D21" s="163"/>
      <c r="E21" s="163"/>
      <c r="F21" s="163"/>
      <c r="G21" s="163"/>
      <c r="H21" s="163"/>
      <c r="I21" s="163"/>
      <c r="J21" s="163"/>
      <c r="K21" s="164"/>
      <c r="L21" s="16">
        <f>SUM(L22:L25)</f>
        <v>11385702.49</v>
      </c>
      <c r="M21" s="16">
        <f>SUM(M22:M25)</f>
        <v>10449015.280000001</v>
      </c>
      <c r="N21" s="17"/>
      <c r="O21" s="138">
        <f>O22-L26</f>
        <v>824213.0936000012</v>
      </c>
      <c r="P21" s="1"/>
    </row>
    <row r="22" spans="1:16" ht="12.75" hidden="1">
      <c r="A22" s="1"/>
      <c r="B22" s="19">
        <v>7</v>
      </c>
      <c r="C22" s="143" t="s">
        <v>36</v>
      </c>
      <c r="D22" s="143"/>
      <c r="E22" s="143"/>
      <c r="F22" s="143"/>
      <c r="G22" s="143"/>
      <c r="H22" s="143"/>
      <c r="I22" s="143"/>
      <c r="J22" s="143"/>
      <c r="K22" s="143"/>
      <c r="L22" s="20">
        <f>'Череп 8 отч'!L22+'Чер.12+'!L22+'Череп 10 отч'!L22+'Чер 6 отч'!L22+'Углическая отчет'!L22+'Новг 38 от'!L22+'Новг 16 отч'!L22+'Абрам1+'!L22</f>
        <v>636422.98</v>
      </c>
      <c r="M22" s="20">
        <f>'Череп 8 отч'!M22+'Чер.12+'!M22+'Череп 10 отч'!M22+'Чер 6 отч'!M22+'Углическая отчет'!M22+'Новг 38 от'!M22+'Новг 16 отч'!M22+'Абрам1+'!M22</f>
        <v>636422.98</v>
      </c>
      <c r="N22" s="21">
        <f aca="true" t="shared" si="0" ref="N22:N27">L22-M22</f>
        <v>0</v>
      </c>
      <c r="O22" s="139">
        <f>H19*22.92*7</f>
        <v>12209915.583600001</v>
      </c>
      <c r="P22" s="1"/>
    </row>
    <row r="23" spans="1:16" ht="12.75" hidden="1">
      <c r="A23" s="1"/>
      <c r="B23" s="19">
        <v>8</v>
      </c>
      <c r="C23" s="143" t="s">
        <v>37</v>
      </c>
      <c r="D23" s="143"/>
      <c r="E23" s="143"/>
      <c r="F23" s="143"/>
      <c r="G23" s="143"/>
      <c r="H23" s="143"/>
      <c r="I23" s="143"/>
      <c r="J23" s="143"/>
      <c r="K23" s="143"/>
      <c r="L23" s="20">
        <f>'Череп 8 отч'!L23+'Чер.12+'!L23+'Череп 10 отч'!L23+'Чер 6 отч'!L23+'Углическая отчет'!L23+'Новг 38 от'!L23+'Новг 16 отч'!L23+'Абрам1+'!L23</f>
        <v>4697656.7700000005</v>
      </c>
      <c r="M23" s="20">
        <f>'Череп 8 отч'!M23+'Чер.12+'!M23+'Череп 10 отч'!M23+'Чер 6 отч'!M23+'Углическая отчет'!M23+'Новг 38 от'!M23+'Новг 16 отч'!M23+'Абрам1+'!M23</f>
        <v>4697656.7700000005</v>
      </c>
      <c r="N23" s="21">
        <f t="shared" si="0"/>
        <v>0</v>
      </c>
      <c r="O23" s="139"/>
      <c r="P23" s="1"/>
    </row>
    <row r="24" spans="1:16" ht="12.75" hidden="1">
      <c r="A24" s="1"/>
      <c r="B24" s="19">
        <v>9</v>
      </c>
      <c r="C24" s="143" t="s">
        <v>38</v>
      </c>
      <c r="D24" s="143"/>
      <c r="E24" s="143"/>
      <c r="F24" s="143"/>
      <c r="G24" s="143"/>
      <c r="H24" s="143"/>
      <c r="I24" s="143"/>
      <c r="J24" s="143"/>
      <c r="K24" s="143"/>
      <c r="L24" s="20">
        <f>'Череп 8 отч'!L24+'Чер.12+'!L24+'Череп 10 отч'!L24+'Чер 6 отч'!L24+'Углическая отчет'!L24+'Новг 38 от'!L24+'Новг 16 отч'!L24+'Абрам1+'!L24</f>
        <v>6051622.74</v>
      </c>
      <c r="M24" s="20">
        <f>'Череп 8 отч'!M24+'Чер.12+'!M24+'Череп 10 отч'!M24+'Чер 6 отч'!M24+'Углическая отчет'!M24+'Новг 38 от'!M24+'Новг 16 отч'!M24+'Абрам1+'!M24</f>
        <v>5114935.53</v>
      </c>
      <c r="N24" s="21">
        <f t="shared" si="0"/>
        <v>936687.21</v>
      </c>
      <c r="O24" s="139">
        <v>23.9765908709984</v>
      </c>
      <c r="P24" s="1"/>
    </row>
    <row r="25" spans="1:16" ht="12.75" hidden="1">
      <c r="A25" s="1"/>
      <c r="B25" s="19">
        <v>10</v>
      </c>
      <c r="C25" s="143" t="s">
        <v>39</v>
      </c>
      <c r="D25" s="143"/>
      <c r="E25" s="143"/>
      <c r="F25" s="143"/>
      <c r="G25" s="143"/>
      <c r="H25" s="143"/>
      <c r="I25" s="143"/>
      <c r="J25" s="143"/>
      <c r="K25" s="143"/>
      <c r="L25" s="20"/>
      <c r="M25" s="20"/>
      <c r="N25" s="21">
        <f t="shared" si="0"/>
        <v>0</v>
      </c>
      <c r="O25" s="139"/>
      <c r="P25" s="1"/>
    </row>
    <row r="26" spans="1:16" ht="12.75" hidden="1">
      <c r="A26" s="1"/>
      <c r="B26" s="24"/>
      <c r="C26" s="159" t="s">
        <v>40</v>
      </c>
      <c r="D26" s="160"/>
      <c r="E26" s="160"/>
      <c r="F26" s="160"/>
      <c r="G26" s="160"/>
      <c r="H26" s="160"/>
      <c r="I26" s="160"/>
      <c r="J26" s="160"/>
      <c r="K26" s="161"/>
      <c r="L26" s="25">
        <f>L22+L23+L24+L25</f>
        <v>11385702.49</v>
      </c>
      <c r="M26" s="25">
        <f>M22+M23+M24+M25</f>
        <v>10449015.280000001</v>
      </c>
      <c r="N26" s="26">
        <f t="shared" si="0"/>
        <v>936687.209999999</v>
      </c>
      <c r="O26" s="139">
        <f>L26/H19/7</f>
        <v>21.372817795834248</v>
      </c>
      <c r="P26" s="1"/>
    </row>
    <row r="27" spans="1:16" s="30" customFormat="1" ht="24.75" customHeight="1" hidden="1" thickBot="1">
      <c r="A27" s="23"/>
      <c r="B27" s="27"/>
      <c r="C27" s="152" t="s">
        <v>41</v>
      </c>
      <c r="D27" s="152"/>
      <c r="E27" s="152"/>
      <c r="F27" s="152"/>
      <c r="G27" s="152"/>
      <c r="H27" s="152"/>
      <c r="I27" s="152"/>
      <c r="J27" s="152"/>
      <c r="K27" s="152"/>
      <c r="L27" s="28">
        <f>L26/H19/7</f>
        <v>21.372817795834248</v>
      </c>
      <c r="M27" s="28">
        <f>M26/H19/7</f>
        <v>19.61450335817865</v>
      </c>
      <c r="N27" s="29">
        <f t="shared" si="0"/>
        <v>1.7583144376555992</v>
      </c>
      <c r="O27" s="139">
        <f>L26/H17/7</f>
        <v>276.0852984253076</v>
      </c>
      <c r="P27" s="23"/>
    </row>
    <row r="28" spans="1:16" s="30" customFormat="1" ht="13.5" thickBot="1">
      <c r="A28" s="23"/>
      <c r="B28" s="31"/>
      <c r="C28" s="32"/>
      <c r="D28" s="33"/>
      <c r="E28" s="33"/>
      <c r="F28" s="33"/>
      <c r="G28" s="33"/>
      <c r="H28" s="33"/>
      <c r="I28" s="33"/>
      <c r="J28" s="33"/>
      <c r="K28" s="34"/>
      <c r="L28" s="35"/>
      <c r="M28" s="35"/>
      <c r="N28" s="35"/>
      <c r="O28" s="139"/>
      <c r="P28" s="23"/>
    </row>
    <row r="29" spans="1:16" ht="12.75">
      <c r="A29" s="1"/>
      <c r="B29" s="36" t="s">
        <v>42</v>
      </c>
      <c r="C29" s="158" t="s">
        <v>43</v>
      </c>
      <c r="D29" s="158"/>
      <c r="E29" s="158"/>
      <c r="F29" s="158"/>
      <c r="G29" s="158"/>
      <c r="H29" s="158"/>
      <c r="I29" s="158"/>
      <c r="J29" s="158"/>
      <c r="K29" s="158"/>
      <c r="L29" s="37"/>
      <c r="M29" s="37"/>
      <c r="N29" s="17">
        <f aca="true" t="shared" si="1" ref="N29:N64">L29-M29</f>
        <v>0</v>
      </c>
      <c r="O29" s="137"/>
      <c r="P29" s="1"/>
    </row>
    <row r="30" spans="1:16" ht="12.75">
      <c r="A30" s="1"/>
      <c r="B30" s="64">
        <v>11</v>
      </c>
      <c r="C30" s="156" t="s">
        <v>45</v>
      </c>
      <c r="D30" s="156"/>
      <c r="E30" s="156"/>
      <c r="F30" s="156"/>
      <c r="G30" s="156"/>
      <c r="H30" s="156"/>
      <c r="I30" s="156"/>
      <c r="J30" s="156"/>
      <c r="K30" s="156"/>
      <c r="L30" s="65">
        <f>'Череп 8 отч'!L30+'Чер.12+'!L30+'Череп 10 отч'!L30+'Углическая отчет'!L30+'Новг 38 от'!L30+'Новг 16 отч'!L30+'Абрам1+'!L30+'Чер 6 отч'!L30</f>
        <v>7057419.900000001</v>
      </c>
      <c r="M30" s="65">
        <f>M31+M34+M38+M48</f>
        <v>7057419.9</v>
      </c>
      <c r="N30" s="66">
        <f t="shared" si="1"/>
        <v>0</v>
      </c>
      <c r="O30" s="138">
        <f>L26-L25</f>
        <v>11385702.49</v>
      </c>
      <c r="P30" s="1"/>
    </row>
    <row r="31" spans="1:16" ht="12.75">
      <c r="A31" s="1"/>
      <c r="B31" s="41" t="s">
        <v>46</v>
      </c>
      <c r="C31" s="150" t="s">
        <v>47</v>
      </c>
      <c r="D31" s="150"/>
      <c r="E31" s="150"/>
      <c r="F31" s="150"/>
      <c r="G31" s="150"/>
      <c r="H31" s="150"/>
      <c r="I31" s="150"/>
      <c r="J31" s="150"/>
      <c r="K31" s="150"/>
      <c r="L31" s="134">
        <f>'Череп 8 отч'!L31+'Чер.12+'!L31+'Череп 10 отч'!L31+'Углическая отчет'!L31+'Новг 38 от'!L31+'Новг 16 отч'!L31+'Абрам1+'!L31+'Чер 6 отч'!L31</f>
        <v>5249318.32</v>
      </c>
      <c r="M31" s="39">
        <f>SUM(M32:M33)</f>
        <v>5249318.32</v>
      </c>
      <c r="N31" s="40">
        <f t="shared" si="1"/>
        <v>0</v>
      </c>
      <c r="O31" s="137">
        <f>O30/H19/7</f>
        <v>21.372817795834248</v>
      </c>
      <c r="P31" s="1"/>
    </row>
    <row r="32" spans="1:16" ht="12.75">
      <c r="A32" s="1"/>
      <c r="B32" s="42" t="s">
        <v>48</v>
      </c>
      <c r="C32" s="142" t="s">
        <v>49</v>
      </c>
      <c r="D32" s="142"/>
      <c r="E32" s="142"/>
      <c r="F32" s="142"/>
      <c r="G32" s="142"/>
      <c r="H32" s="142"/>
      <c r="I32" s="142"/>
      <c r="J32" s="142"/>
      <c r="K32" s="142"/>
      <c r="L32" s="134">
        <f>'Череп 8 отч'!L32+'Чер.12+'!L32+'Череп 10 отч'!L32+'Углическая отчет'!L32+'Новг 38 от'!L32+'Новг 16 отч'!L32+'Абрам1+'!L32+'Чер 6 отч'!L32</f>
        <v>2426390.4600000004</v>
      </c>
      <c r="M32" s="43">
        <f>L32</f>
        <v>2426390.4600000004</v>
      </c>
      <c r="N32" s="40">
        <f t="shared" si="1"/>
        <v>0</v>
      </c>
      <c r="O32" s="137"/>
      <c r="P32" s="1"/>
    </row>
    <row r="33" spans="1:16" ht="12.75">
      <c r="A33" s="1"/>
      <c r="B33" s="42" t="s">
        <v>50</v>
      </c>
      <c r="C33" s="142" t="s">
        <v>51</v>
      </c>
      <c r="D33" s="142"/>
      <c r="E33" s="142"/>
      <c r="F33" s="142"/>
      <c r="G33" s="142"/>
      <c r="H33" s="142"/>
      <c r="I33" s="142"/>
      <c r="J33" s="142"/>
      <c r="K33" s="142"/>
      <c r="L33" s="134">
        <f>'Череп 8 отч'!L33+'Чер.12+'!L33+'Череп 10 отч'!L33+'Углическая отчет'!L33+'Новг 38 от'!L33+'Новг 16 отч'!L33+'Абрам1+'!L33+'Чер 6 отч'!L33</f>
        <v>2822927.8600000003</v>
      </c>
      <c r="M33" s="43">
        <f>L33</f>
        <v>2822927.8600000003</v>
      </c>
      <c r="N33" s="40">
        <f t="shared" si="1"/>
        <v>0</v>
      </c>
      <c r="O33" s="137"/>
      <c r="P33" s="1"/>
    </row>
    <row r="34" spans="1:16" ht="12.75">
      <c r="A34" s="1"/>
      <c r="B34" s="41" t="s">
        <v>52</v>
      </c>
      <c r="C34" s="150" t="s">
        <v>53</v>
      </c>
      <c r="D34" s="150"/>
      <c r="E34" s="150"/>
      <c r="F34" s="150"/>
      <c r="G34" s="150"/>
      <c r="H34" s="150"/>
      <c r="I34" s="150"/>
      <c r="J34" s="150"/>
      <c r="K34" s="150"/>
      <c r="L34" s="134">
        <f>'Череп 8 отч'!L34+'Чер.12+'!L34+'Череп 10 отч'!L34+'Углическая отчет'!L34+'Новг 38 от'!L34+'Новг 16 отч'!L34+'Абрам1+'!L34+'Чер 6 отч'!L34</f>
        <v>803820.96</v>
      </c>
      <c r="M34" s="39">
        <f>SUM(M35:M37)</f>
        <v>803820.96</v>
      </c>
      <c r="N34" s="40">
        <f t="shared" si="1"/>
        <v>0</v>
      </c>
      <c r="O34" s="137"/>
      <c r="P34" s="1"/>
    </row>
    <row r="35" spans="1:16" ht="12.75">
      <c r="A35" s="1"/>
      <c r="B35" s="42" t="s">
        <v>54</v>
      </c>
      <c r="C35" s="142" t="s">
        <v>55</v>
      </c>
      <c r="D35" s="142"/>
      <c r="E35" s="142"/>
      <c r="F35" s="142"/>
      <c r="G35" s="142"/>
      <c r="H35" s="142"/>
      <c r="I35" s="142"/>
      <c r="J35" s="142"/>
      <c r="K35" s="142"/>
      <c r="L35" s="134">
        <f>'Череп 8 отч'!L35+'Чер.12+'!L35+'Череп 10 отч'!L35+'Углическая отчет'!L35+'Новг 38 от'!L35+'Новг 16 отч'!L35+'Абрам1+'!L35+'Чер 6 отч'!L35</f>
        <v>329594.01</v>
      </c>
      <c r="M35" s="43">
        <f>L35</f>
        <v>329594.01</v>
      </c>
      <c r="N35" s="40">
        <f t="shared" si="1"/>
        <v>0</v>
      </c>
      <c r="O35" s="137"/>
      <c r="P35" s="1"/>
    </row>
    <row r="36" spans="1:16" ht="12.75">
      <c r="A36" s="1"/>
      <c r="B36" s="42" t="s">
        <v>56</v>
      </c>
      <c r="C36" s="142" t="s">
        <v>57</v>
      </c>
      <c r="D36" s="142"/>
      <c r="E36" s="142"/>
      <c r="F36" s="142"/>
      <c r="G36" s="142"/>
      <c r="H36" s="142"/>
      <c r="I36" s="142"/>
      <c r="J36" s="142"/>
      <c r="K36" s="142"/>
      <c r="L36" s="134">
        <f>'Череп 8 отч'!L36+'Чер.12+'!L36+'Череп 10 отч'!L36+'Углическая отчет'!L36+'Новг 38 от'!L36+'Новг 16 отч'!L36+'Абрам1+'!L36+'Чер 6 отч'!L36</f>
        <v>332320.63999999996</v>
      </c>
      <c r="M36" s="43">
        <f>L36</f>
        <v>332320.63999999996</v>
      </c>
      <c r="N36" s="40">
        <f t="shared" si="1"/>
        <v>0</v>
      </c>
      <c r="O36" s="137"/>
      <c r="P36" s="1"/>
    </row>
    <row r="37" spans="1:16" ht="12.75">
      <c r="A37" s="1"/>
      <c r="B37" s="42" t="s">
        <v>58</v>
      </c>
      <c r="C37" s="142" t="s">
        <v>59</v>
      </c>
      <c r="D37" s="142"/>
      <c r="E37" s="142"/>
      <c r="F37" s="142"/>
      <c r="G37" s="142"/>
      <c r="H37" s="142"/>
      <c r="I37" s="142"/>
      <c r="J37" s="142"/>
      <c r="K37" s="142"/>
      <c r="L37" s="134">
        <f>'Череп 8 отч'!L37+'Чер.12+'!L37+'Череп 10 отч'!L37+'Углическая отчет'!L37+'Новг 38 от'!L37+'Новг 16 отч'!L37+'Абрам1+'!L37+'Чер 6 отч'!L37</f>
        <v>141906.31000000003</v>
      </c>
      <c r="M37" s="43">
        <f>L37</f>
        <v>141906.31000000003</v>
      </c>
      <c r="N37" s="40">
        <f t="shared" si="1"/>
        <v>0</v>
      </c>
      <c r="O37" s="137"/>
      <c r="P37" s="1"/>
    </row>
    <row r="38" spans="1:16" ht="12.75">
      <c r="A38" s="1"/>
      <c r="B38" s="41" t="s">
        <v>60</v>
      </c>
      <c r="C38" s="150" t="s">
        <v>61</v>
      </c>
      <c r="D38" s="150"/>
      <c r="E38" s="150"/>
      <c r="F38" s="150"/>
      <c r="G38" s="150"/>
      <c r="H38" s="150"/>
      <c r="I38" s="150"/>
      <c r="J38" s="150"/>
      <c r="K38" s="150"/>
      <c r="L38" s="134">
        <f>'Череп 8 отч'!L38+'Чер.12+'!L38+'Череп 10 отч'!L38+'Углическая отчет'!L38+'Новг 38 от'!L38+'Новг 16 отч'!L38+'Абрам1+'!L38+'Чер 6 отч'!L38</f>
        <v>251134.07</v>
      </c>
      <c r="M38" s="43">
        <f aca="true" t="shared" si="2" ref="M38:M52">L38</f>
        <v>251134.07</v>
      </c>
      <c r="N38" s="44">
        <f t="shared" si="1"/>
        <v>0</v>
      </c>
      <c r="O38" s="137"/>
      <c r="P38" s="1"/>
    </row>
    <row r="39" spans="1:16" ht="12.75">
      <c r="A39" s="1"/>
      <c r="B39" s="42" t="s">
        <v>62</v>
      </c>
      <c r="C39" s="142" t="s">
        <v>63</v>
      </c>
      <c r="D39" s="142"/>
      <c r="E39" s="142"/>
      <c r="F39" s="142"/>
      <c r="G39" s="142"/>
      <c r="H39" s="142"/>
      <c r="I39" s="142"/>
      <c r="J39" s="142"/>
      <c r="K39" s="142"/>
      <c r="L39" s="134">
        <f>'Череп 8 отч'!L39+'Чер.12+'!L39+'Череп 10 отч'!L39+'Углическая отчет'!L39+'Новг 38 от'!L39+'Новг 16 отч'!L39+'Абрам1+'!L39+'Чер 6 отч'!L39</f>
        <v>146951.46000000002</v>
      </c>
      <c r="M39" s="43">
        <f t="shared" si="2"/>
        <v>146951.46000000002</v>
      </c>
      <c r="N39" s="40">
        <f t="shared" si="1"/>
        <v>0</v>
      </c>
      <c r="O39" s="137"/>
      <c r="P39" s="1"/>
    </row>
    <row r="40" spans="1:16" ht="12.75">
      <c r="A40" s="1"/>
      <c r="B40" s="42" t="s">
        <v>64</v>
      </c>
      <c r="C40" s="142" t="s">
        <v>65</v>
      </c>
      <c r="D40" s="142"/>
      <c r="E40" s="142"/>
      <c r="F40" s="142"/>
      <c r="G40" s="142"/>
      <c r="H40" s="142"/>
      <c r="I40" s="142"/>
      <c r="J40" s="142"/>
      <c r="K40" s="142"/>
      <c r="L40" s="39">
        <f>'Череп 8 отч'!L40+'Чер.12+'!L40+'Череп 10 отч'!L40+'Углическая отчет'!L40+'Новг 16 отч'!L40+'Абрам1+'!L40+'Чер 6 отч'!L40</f>
        <v>6418.54</v>
      </c>
      <c r="M40" s="43">
        <f t="shared" si="2"/>
        <v>6418.54</v>
      </c>
      <c r="N40" s="40">
        <f t="shared" si="1"/>
        <v>0</v>
      </c>
      <c r="O40" s="137"/>
      <c r="P40" s="1"/>
    </row>
    <row r="41" spans="1:16" ht="12.75">
      <c r="A41" s="1"/>
      <c r="B41" s="42" t="s">
        <v>66</v>
      </c>
      <c r="C41" s="142" t="s">
        <v>67</v>
      </c>
      <c r="D41" s="142"/>
      <c r="E41" s="142"/>
      <c r="F41" s="142"/>
      <c r="G41" s="142"/>
      <c r="H41" s="142"/>
      <c r="I41" s="142"/>
      <c r="J41" s="142"/>
      <c r="K41" s="142"/>
      <c r="L41" s="39">
        <f>'Череп 8 отч'!L41+'Чер.12+'!L41+'Череп 10 отч'!L41+'Углическая отчет'!L41+'Новг 38 от'!L40+'Новг 16 отч'!L41+'Абрам1+'!L41+'Чер 6 отч'!L41</f>
        <v>17023.68</v>
      </c>
      <c r="M41" s="43">
        <f t="shared" si="2"/>
        <v>17023.68</v>
      </c>
      <c r="N41" s="40">
        <f t="shared" si="1"/>
        <v>0</v>
      </c>
      <c r="O41" s="137"/>
      <c r="P41" s="1"/>
    </row>
    <row r="42" spans="1:16" ht="12.75">
      <c r="A42" s="1"/>
      <c r="B42" s="42" t="s">
        <v>68</v>
      </c>
      <c r="C42" s="157" t="s">
        <v>215</v>
      </c>
      <c r="D42" s="142"/>
      <c r="E42" s="142"/>
      <c r="F42" s="142"/>
      <c r="G42" s="142"/>
      <c r="H42" s="142"/>
      <c r="I42" s="142"/>
      <c r="J42" s="142"/>
      <c r="K42" s="142"/>
      <c r="L42" s="43">
        <f>'[11]Sheet1'!$M$73</f>
        <v>1261.12</v>
      </c>
      <c r="M42" s="43">
        <f t="shared" si="2"/>
        <v>1261.12</v>
      </c>
      <c r="N42" s="40">
        <f t="shared" si="1"/>
        <v>0</v>
      </c>
      <c r="O42" s="137"/>
      <c r="P42" s="1"/>
    </row>
    <row r="43" spans="1:16" ht="12.75">
      <c r="A43" s="1"/>
      <c r="B43" s="42" t="s">
        <v>70</v>
      </c>
      <c r="C43" s="142" t="s">
        <v>71</v>
      </c>
      <c r="D43" s="142"/>
      <c r="E43" s="142"/>
      <c r="F43" s="142"/>
      <c r="G43" s="142"/>
      <c r="H43" s="142"/>
      <c r="I43" s="142"/>
      <c r="J43" s="142"/>
      <c r="K43" s="142"/>
      <c r="L43" s="43">
        <f>'Череп 8 отч'!L43+'Чер.12+'!L43+'Череп 10 отч'!L43+'Чер 6 отч'!L43+'Углическая отчет'!L42+'Новг 38 от'!L42+'Новг 16 отч'!L43+'Абрам1+'!L43</f>
        <v>37000</v>
      </c>
      <c r="M43" s="43">
        <f t="shared" si="2"/>
        <v>37000</v>
      </c>
      <c r="N43" s="40">
        <f t="shared" si="1"/>
        <v>0</v>
      </c>
      <c r="O43" s="137"/>
      <c r="P43" s="1"/>
    </row>
    <row r="44" spans="1:16" ht="12.75">
      <c r="A44" s="1"/>
      <c r="B44" s="42" t="s">
        <v>72</v>
      </c>
      <c r="C44" s="142" t="s">
        <v>73</v>
      </c>
      <c r="D44" s="142"/>
      <c r="E44" s="142"/>
      <c r="F44" s="142"/>
      <c r="G44" s="142"/>
      <c r="H44" s="142"/>
      <c r="I44" s="142"/>
      <c r="J44" s="142"/>
      <c r="K44" s="142"/>
      <c r="L44" s="43">
        <f>'Череп 8 отч'!L44+'Чер.12+'!L44+'Череп 10 отч'!L44+'Чер 6 отч'!L44+'Углическая отчет'!L43+'Новг 38 от'!L43+'Новг 16 отч'!L44+'Абрам1+'!L44</f>
        <v>18676</v>
      </c>
      <c r="M44" s="43">
        <f t="shared" si="2"/>
        <v>18676</v>
      </c>
      <c r="N44" s="40">
        <f t="shared" si="1"/>
        <v>0</v>
      </c>
      <c r="O44" s="137"/>
      <c r="P44" s="1"/>
    </row>
    <row r="45" spans="1:16" ht="12.75">
      <c r="A45" s="1"/>
      <c r="B45" s="42" t="s">
        <v>68</v>
      </c>
      <c r="C45" s="142" t="s">
        <v>75</v>
      </c>
      <c r="D45" s="142"/>
      <c r="E45" s="142"/>
      <c r="F45" s="142"/>
      <c r="G45" s="142"/>
      <c r="H45" s="142"/>
      <c r="I45" s="142"/>
      <c r="J45" s="142"/>
      <c r="K45" s="142"/>
      <c r="L45" s="43">
        <f>1260+6453</f>
        <v>7713</v>
      </c>
      <c r="M45" s="43">
        <f t="shared" si="2"/>
        <v>7713</v>
      </c>
      <c r="N45" s="40">
        <f t="shared" si="1"/>
        <v>0</v>
      </c>
      <c r="O45" s="137"/>
      <c r="P45" s="1"/>
    </row>
    <row r="46" spans="1:16" ht="12.75" customHeight="1">
      <c r="A46" s="1"/>
      <c r="B46" s="42" t="s">
        <v>70</v>
      </c>
      <c r="C46" s="143" t="s">
        <v>223</v>
      </c>
      <c r="D46" s="143"/>
      <c r="E46" s="143"/>
      <c r="F46" s="143"/>
      <c r="G46" s="143"/>
      <c r="H46" s="143"/>
      <c r="I46" s="143"/>
      <c r="J46" s="143"/>
      <c r="K46" s="143"/>
      <c r="L46" s="43">
        <v>2520</v>
      </c>
      <c r="M46" s="43">
        <f t="shared" si="2"/>
        <v>2520</v>
      </c>
      <c r="N46" s="40">
        <f t="shared" si="1"/>
        <v>0</v>
      </c>
      <c r="O46" s="138">
        <f>SUM(L39:L47)</f>
        <v>251133.80000000002</v>
      </c>
      <c r="P46" s="1"/>
    </row>
    <row r="47" spans="1:16" ht="12.75">
      <c r="A47" s="1"/>
      <c r="B47" s="42" t="s">
        <v>72</v>
      </c>
      <c r="C47" s="142" t="s">
        <v>69</v>
      </c>
      <c r="D47" s="142"/>
      <c r="E47" s="142"/>
      <c r="F47" s="142"/>
      <c r="G47" s="142"/>
      <c r="H47" s="142"/>
      <c r="I47" s="142"/>
      <c r="J47" s="142"/>
      <c r="K47" s="142"/>
      <c r="L47" s="43">
        <v>13570</v>
      </c>
      <c r="M47" s="43">
        <f t="shared" si="2"/>
        <v>13570</v>
      </c>
      <c r="N47" s="40">
        <f t="shared" si="1"/>
        <v>0</v>
      </c>
      <c r="O47" s="138">
        <f>L38-O46</f>
        <v>0.2699999999895226</v>
      </c>
      <c r="P47" s="1"/>
    </row>
    <row r="48" spans="1:16" ht="12.75">
      <c r="A48" s="1"/>
      <c r="B48" s="41" t="s">
        <v>76</v>
      </c>
      <c r="C48" s="150" t="s">
        <v>77</v>
      </c>
      <c r="D48" s="150"/>
      <c r="E48" s="150"/>
      <c r="F48" s="150"/>
      <c r="G48" s="150"/>
      <c r="H48" s="150"/>
      <c r="I48" s="150"/>
      <c r="J48" s="150"/>
      <c r="K48" s="150"/>
      <c r="L48" s="136">
        <f>'Череп 8 отч'!L45+'Чер.12+'!L45+'Череп 10 отч'!L45+'Чер 6 отч'!L45+'Углическая отчет'!L45+'Новг 38 от'!L45+'Новг 16 отч'!L45+'Абрам1+'!L46</f>
        <v>753146.55</v>
      </c>
      <c r="M48" s="43">
        <f t="shared" si="2"/>
        <v>753146.55</v>
      </c>
      <c r="N48" s="44">
        <f t="shared" si="1"/>
        <v>0</v>
      </c>
      <c r="O48" s="137"/>
      <c r="P48" s="1"/>
    </row>
    <row r="49" spans="1:16" ht="12.75">
      <c r="A49" s="1"/>
      <c r="B49" s="42" t="s">
        <v>78</v>
      </c>
      <c r="C49" s="142" t="s">
        <v>79</v>
      </c>
      <c r="D49" s="142"/>
      <c r="E49" s="142"/>
      <c r="F49" s="142"/>
      <c r="G49" s="142"/>
      <c r="H49" s="142"/>
      <c r="I49" s="142"/>
      <c r="J49" s="142"/>
      <c r="K49" s="142"/>
      <c r="L49" s="134">
        <f>'Череп 8 отч'!L46+'Чер.12+'!L46+'Череп 10 отч'!L46+'Чер 6 отч'!L46+'Углическая отчет'!L46+'Новг 38 от'!L46+'Новг 16 отч'!L46+'Абрам1+'!L47</f>
        <v>261138.68999999997</v>
      </c>
      <c r="M49" s="43">
        <f t="shared" si="2"/>
        <v>261138.68999999997</v>
      </c>
      <c r="N49" s="40">
        <f t="shared" si="1"/>
        <v>0</v>
      </c>
      <c r="O49" s="137"/>
      <c r="P49" s="1"/>
    </row>
    <row r="50" spans="1:16" ht="12.75">
      <c r="A50" s="1"/>
      <c r="B50" s="42" t="s">
        <v>80</v>
      </c>
      <c r="C50" s="142" t="s">
        <v>81</v>
      </c>
      <c r="D50" s="142"/>
      <c r="E50" s="142"/>
      <c r="F50" s="142"/>
      <c r="G50" s="142"/>
      <c r="H50" s="142"/>
      <c r="I50" s="142"/>
      <c r="J50" s="142"/>
      <c r="K50" s="142"/>
      <c r="L50" s="134">
        <f>'Череп 8 отч'!L47+'Чер.12+'!L47+'Череп 10 отч'!L47+'Чер 6 отч'!L47+'Углическая отчет'!L47+'Новг 38 от'!L47+'Новг 16 отч'!L47+'Абрам1+'!L48</f>
        <v>263818.25</v>
      </c>
      <c r="M50" s="43">
        <f t="shared" si="2"/>
        <v>263818.25</v>
      </c>
      <c r="N50" s="40">
        <f t="shared" si="1"/>
        <v>0</v>
      </c>
      <c r="O50" s="137"/>
      <c r="P50" s="1"/>
    </row>
    <row r="51" spans="1:16" ht="12.75">
      <c r="A51" s="1"/>
      <c r="B51" s="42" t="s">
        <v>82</v>
      </c>
      <c r="C51" s="142" t="s">
        <v>83</v>
      </c>
      <c r="D51" s="142"/>
      <c r="E51" s="142"/>
      <c r="F51" s="142"/>
      <c r="G51" s="142"/>
      <c r="H51" s="142"/>
      <c r="I51" s="142"/>
      <c r="J51" s="142"/>
      <c r="K51" s="142"/>
      <c r="L51" s="134">
        <f>'Череп 8 отч'!L48+'Чер.12+'!L48+'Череп 10 отч'!L48+'Чер 6 отч'!L48+'Углическая отчет'!L48+'Новг 38 от'!L48+'Новг 16 отч'!L48+'Абрам1+'!L49</f>
        <v>70714.09</v>
      </c>
      <c r="M51" s="43">
        <f t="shared" si="2"/>
        <v>70714.09</v>
      </c>
      <c r="N51" s="40">
        <f t="shared" si="1"/>
        <v>0</v>
      </c>
      <c r="O51" s="137"/>
      <c r="P51" s="1"/>
    </row>
    <row r="52" spans="1:16" ht="12.75">
      <c r="A52" s="1"/>
      <c r="B52" s="42" t="s">
        <v>84</v>
      </c>
      <c r="C52" s="142" t="s">
        <v>85</v>
      </c>
      <c r="D52" s="142"/>
      <c r="E52" s="142"/>
      <c r="F52" s="142"/>
      <c r="G52" s="142"/>
      <c r="H52" s="142"/>
      <c r="I52" s="142"/>
      <c r="J52" s="142"/>
      <c r="K52" s="142"/>
      <c r="L52" s="134">
        <f>'Череп 8 отч'!L49+'Чер.12+'!L49+'Череп 10 отч'!L49+'Чер 6 отч'!L49+'Углическая отчет'!L49+'Новг 38 от'!L49+'Новг 16 отч'!L49+'Абрам1+'!L50</f>
        <v>157475.52</v>
      </c>
      <c r="M52" s="43">
        <f t="shared" si="2"/>
        <v>157475.52</v>
      </c>
      <c r="N52" s="40">
        <f t="shared" si="1"/>
        <v>0</v>
      </c>
      <c r="O52" s="137"/>
      <c r="P52" s="1"/>
    </row>
    <row r="53" spans="1:16" ht="12.75">
      <c r="A53" s="1"/>
      <c r="B53" s="67" t="s">
        <v>86</v>
      </c>
      <c r="C53" s="156" t="s">
        <v>87</v>
      </c>
      <c r="D53" s="156"/>
      <c r="E53" s="156"/>
      <c r="F53" s="156"/>
      <c r="G53" s="156"/>
      <c r="H53" s="156"/>
      <c r="I53" s="156"/>
      <c r="J53" s="156"/>
      <c r="K53" s="156"/>
      <c r="L53" s="65">
        <f>'Череп 8 отч'!L50+'Чер.12+'!L50+'Череп 10 отч'!L50+'Чер 6 отч'!L50+'Углическая отчет'!L50+'Новг 38 от'!L50+'Новг 16 отч'!L50+'Абрам1+'!L51</f>
        <v>4833697.800000001</v>
      </c>
      <c r="M53" s="65">
        <f>SUM(M54:M66)</f>
        <v>4833697.7700000005</v>
      </c>
      <c r="N53" s="68">
        <f t="shared" si="1"/>
        <v>0.03000000026077032</v>
      </c>
      <c r="O53" s="137"/>
      <c r="P53" s="1"/>
    </row>
    <row r="54" spans="1:16" ht="12.75">
      <c r="A54" s="1"/>
      <c r="B54" s="42" t="s">
        <v>88</v>
      </c>
      <c r="C54" s="142" t="s">
        <v>89</v>
      </c>
      <c r="D54" s="142"/>
      <c r="E54" s="142"/>
      <c r="F54" s="142"/>
      <c r="G54" s="142"/>
      <c r="H54" s="142"/>
      <c r="I54" s="142"/>
      <c r="J54" s="142"/>
      <c r="K54" s="142"/>
      <c r="L54" s="134">
        <f>'Череп 8 отч'!L51+'Чер.12+'!L51+'Череп 10 отч'!L51+'Чер 6 отч'!L51+'Углическая отчет'!L51+'Новг 38 от'!L51+'Новг 16 отч'!L51+'Абрам1+'!L52</f>
        <v>1455166.5999999999</v>
      </c>
      <c r="M54" s="43">
        <f aca="true" t="shared" si="3" ref="M54:M76">L54</f>
        <v>1455166.5999999999</v>
      </c>
      <c r="N54" s="40">
        <f t="shared" si="1"/>
        <v>0</v>
      </c>
      <c r="O54" s="137"/>
      <c r="P54" s="1"/>
    </row>
    <row r="55" spans="1:16" ht="12.75">
      <c r="A55" s="1"/>
      <c r="B55" s="42" t="s">
        <v>90</v>
      </c>
      <c r="C55" s="142" t="s">
        <v>91</v>
      </c>
      <c r="D55" s="142"/>
      <c r="E55" s="142"/>
      <c r="F55" s="142"/>
      <c r="G55" s="142"/>
      <c r="H55" s="142"/>
      <c r="I55" s="142"/>
      <c r="J55" s="142"/>
      <c r="K55" s="142"/>
      <c r="L55" s="39">
        <f>'Череп 8 отч'!L52+'Чер.12+'!L51+'Череп 10 отч'!L52+'Чер 6 отч'!L52+'Углическая отчет'!L52+'Новг 38 от'!L52+'Новг 16 отч'!L52+'Абрам1+'!L53</f>
        <v>269997.48</v>
      </c>
      <c r="M55" s="43">
        <f t="shared" si="3"/>
        <v>269997.48</v>
      </c>
      <c r="N55" s="40">
        <f t="shared" si="1"/>
        <v>0</v>
      </c>
      <c r="O55" s="137"/>
      <c r="P55" s="1"/>
    </row>
    <row r="56" spans="1:16" ht="12.75">
      <c r="A56" s="1"/>
      <c r="B56" s="42" t="s">
        <v>92</v>
      </c>
      <c r="C56" s="142" t="s">
        <v>93</v>
      </c>
      <c r="D56" s="142"/>
      <c r="E56" s="142"/>
      <c r="F56" s="142"/>
      <c r="G56" s="142"/>
      <c r="H56" s="142"/>
      <c r="I56" s="142"/>
      <c r="J56" s="142"/>
      <c r="K56" s="142"/>
      <c r="L56" s="39">
        <f>'Череп 8 отч'!L53+'Чер.12+'!L53+'Череп 10 отч'!L53+'Чер 6 отч'!L53+'Углическая отчет'!L53+'Новг 38 от'!L53+'Новг 16 отч'!L53+'Абрам1+'!L54</f>
        <v>191740.52</v>
      </c>
      <c r="M56" s="43">
        <f t="shared" si="3"/>
        <v>191740.52</v>
      </c>
      <c r="N56" s="40">
        <f t="shared" si="1"/>
        <v>0</v>
      </c>
      <c r="O56" s="137"/>
      <c r="P56" s="1"/>
    </row>
    <row r="57" spans="1:16" ht="12.75">
      <c r="A57" s="1"/>
      <c r="B57" s="42" t="s">
        <v>94</v>
      </c>
      <c r="C57" s="142" t="s">
        <v>95</v>
      </c>
      <c r="D57" s="142"/>
      <c r="E57" s="142"/>
      <c r="F57" s="142"/>
      <c r="G57" s="142"/>
      <c r="H57" s="142"/>
      <c r="I57" s="142"/>
      <c r="J57" s="142"/>
      <c r="K57" s="142"/>
      <c r="L57" s="39">
        <f>'Череп 8 отч'!L54+'Чер.12+'!L54+'Череп 10 отч'!L54+'Чер 6 отч'!L54+'Углическая отчет'!L54+'Новг 38 от'!L54+'Новг 16 отч'!L54+'Абрам1+'!L55</f>
        <v>474887.48</v>
      </c>
      <c r="M57" s="43">
        <f t="shared" si="3"/>
        <v>474887.48</v>
      </c>
      <c r="N57" s="40">
        <f t="shared" si="1"/>
        <v>0</v>
      </c>
      <c r="O57" s="137"/>
      <c r="P57" s="1"/>
    </row>
    <row r="58" spans="1:16" ht="12.75">
      <c r="A58" s="1"/>
      <c r="B58" s="42" t="s">
        <v>96</v>
      </c>
      <c r="C58" s="142" t="s">
        <v>97</v>
      </c>
      <c r="D58" s="142"/>
      <c r="E58" s="142"/>
      <c r="F58" s="142"/>
      <c r="G58" s="142"/>
      <c r="H58" s="142"/>
      <c r="I58" s="142"/>
      <c r="J58" s="142"/>
      <c r="K58" s="142"/>
      <c r="L58" s="39">
        <f>'Череп 8 отч'!L55+'Чер.12+'!L55+'Череп 10 отч'!L55+'Чер 6 отч'!L55+'Углическая отчет'!L55+'Новг 38 от'!L55+'Новг 16 отч'!L55+'Абрам1+'!L56</f>
        <v>86086</v>
      </c>
      <c r="M58" s="43">
        <f t="shared" si="3"/>
        <v>86086</v>
      </c>
      <c r="N58" s="40">
        <f t="shared" si="1"/>
        <v>0</v>
      </c>
      <c r="O58" s="137"/>
      <c r="P58" s="1"/>
    </row>
    <row r="59" spans="1:16" ht="12.75">
      <c r="A59" s="1"/>
      <c r="B59" s="42" t="s">
        <v>98</v>
      </c>
      <c r="C59" s="142" t="s">
        <v>99</v>
      </c>
      <c r="D59" s="142"/>
      <c r="E59" s="142"/>
      <c r="F59" s="142"/>
      <c r="G59" s="142"/>
      <c r="H59" s="142"/>
      <c r="I59" s="142"/>
      <c r="J59" s="142"/>
      <c r="K59" s="142"/>
      <c r="L59" s="39">
        <f>'Череп 8 отч'!L56+'Чер.12+'!L56+'Череп 10 отч'!L56+'Чер 6 отч'!L56+'Углическая отчет'!L56+'Новг 38 от'!L56+'Новг 16 отч'!L56+'Абрам1+'!L57</f>
        <v>146892.13</v>
      </c>
      <c r="M59" s="43">
        <f t="shared" si="3"/>
        <v>146892.13</v>
      </c>
      <c r="N59" s="40">
        <f t="shared" si="1"/>
        <v>0</v>
      </c>
      <c r="O59" s="137"/>
      <c r="P59" s="1"/>
    </row>
    <row r="60" spans="1:16" ht="12.75">
      <c r="A60" s="1"/>
      <c r="B60" s="42" t="s">
        <v>100</v>
      </c>
      <c r="C60" s="142" t="s">
        <v>101</v>
      </c>
      <c r="D60" s="142"/>
      <c r="E60" s="142"/>
      <c r="F60" s="142"/>
      <c r="G60" s="142"/>
      <c r="H60" s="142"/>
      <c r="I60" s="142"/>
      <c r="J60" s="142"/>
      <c r="K60" s="142"/>
      <c r="L60" s="134">
        <f>'Череп 8 отч'!L57+'Чер.12+'!L57+'Череп 10 отч'!L57+'Чер 6 отч'!L57+'Углическая отчет'!L57+'Новг 16 отч'!L57+'Абрам1+'!L58-143348</f>
        <v>1317803.53</v>
      </c>
      <c r="M60" s="43">
        <f t="shared" si="3"/>
        <v>1317803.53</v>
      </c>
      <c r="N60" s="40">
        <f t="shared" si="1"/>
        <v>0</v>
      </c>
      <c r="O60" s="137"/>
      <c r="P60" s="1"/>
    </row>
    <row r="61" spans="1:16" ht="12.75">
      <c r="A61" s="1"/>
      <c r="B61" s="42" t="s">
        <v>102</v>
      </c>
      <c r="C61" s="142" t="s">
        <v>103</v>
      </c>
      <c r="D61" s="142"/>
      <c r="E61" s="142"/>
      <c r="F61" s="142"/>
      <c r="G61" s="142"/>
      <c r="H61" s="142"/>
      <c r="I61" s="142"/>
      <c r="J61" s="142"/>
      <c r="K61" s="142"/>
      <c r="L61" s="39">
        <f>'Череп 8 отч'!L58+'Череп 10 отч'!L58+'Чер 6 отч'!L58+'Новг 16 отч'!L58+'Абрам1+'!L59</f>
        <v>176788.72999999998</v>
      </c>
      <c r="M61" s="43">
        <f t="shared" si="3"/>
        <v>176788.72999999998</v>
      </c>
      <c r="N61" s="40">
        <f t="shared" si="1"/>
        <v>0</v>
      </c>
      <c r="O61" s="137"/>
      <c r="P61" s="1"/>
    </row>
    <row r="62" spans="1:16" ht="12.75">
      <c r="A62" s="1"/>
      <c r="B62" s="42" t="s">
        <v>104</v>
      </c>
      <c r="C62" s="142" t="s">
        <v>105</v>
      </c>
      <c r="D62" s="142"/>
      <c r="E62" s="142"/>
      <c r="F62" s="142"/>
      <c r="G62" s="142"/>
      <c r="H62" s="142"/>
      <c r="I62" s="142"/>
      <c r="J62" s="142"/>
      <c r="K62" s="142"/>
      <c r="L62" s="39">
        <f>'Череп 8 отч'!L59+'Чер.12+'!L59+'Череп 10 отч'!L59+'Чер 6 отч'!L59+'Углическая отчет'!L59+'Новг 38 от'!L59+'Новг 16 отч'!L59+'Абрам1+'!L60</f>
        <v>315632.26999999996</v>
      </c>
      <c r="M62" s="43">
        <f t="shared" si="3"/>
        <v>315632.26999999996</v>
      </c>
      <c r="N62" s="40">
        <f t="shared" si="1"/>
        <v>0</v>
      </c>
      <c r="O62" s="138">
        <f>SUM(L54:L66)</f>
        <v>4833697.7700000005</v>
      </c>
      <c r="P62" s="1"/>
    </row>
    <row r="63" spans="1:16" ht="12.75">
      <c r="A63" s="1"/>
      <c r="B63" s="42" t="s">
        <v>106</v>
      </c>
      <c r="C63" s="142" t="s">
        <v>107</v>
      </c>
      <c r="D63" s="142"/>
      <c r="E63" s="142"/>
      <c r="F63" s="142"/>
      <c r="G63" s="142"/>
      <c r="H63" s="142"/>
      <c r="I63" s="142"/>
      <c r="J63" s="142"/>
      <c r="K63" s="142"/>
      <c r="L63" s="39">
        <f>'Новг 38 от'!L58</f>
        <v>334809</v>
      </c>
      <c r="M63" s="43">
        <f t="shared" si="3"/>
        <v>334809</v>
      </c>
      <c r="N63" s="40">
        <f t="shared" si="1"/>
        <v>0</v>
      </c>
      <c r="O63" s="138">
        <f>O62-L53</f>
        <v>-0.03000000026077032</v>
      </c>
      <c r="P63" s="1"/>
    </row>
    <row r="64" spans="1:16" ht="12.75">
      <c r="A64" s="1"/>
      <c r="B64" s="42" t="s">
        <v>108</v>
      </c>
      <c r="C64" s="142" t="s">
        <v>109</v>
      </c>
      <c r="D64" s="142"/>
      <c r="E64" s="142"/>
      <c r="F64" s="142"/>
      <c r="G64" s="142"/>
      <c r="H64" s="142"/>
      <c r="I64" s="142"/>
      <c r="J64" s="142"/>
      <c r="K64" s="142"/>
      <c r="L64" s="39">
        <f>'Новг 38 от'!L59</f>
        <v>38267.71</v>
      </c>
      <c r="M64" s="43">
        <f t="shared" si="3"/>
        <v>38267.71</v>
      </c>
      <c r="N64" s="40">
        <f t="shared" si="1"/>
        <v>0</v>
      </c>
      <c r="O64" s="137"/>
      <c r="P64" s="1"/>
    </row>
    <row r="65" spans="1:16" ht="12.75">
      <c r="A65" s="1"/>
      <c r="B65" s="42" t="s">
        <v>110</v>
      </c>
      <c r="C65" s="142" t="s">
        <v>111</v>
      </c>
      <c r="D65" s="142"/>
      <c r="E65" s="142"/>
      <c r="F65" s="142"/>
      <c r="G65" s="142"/>
      <c r="H65" s="142"/>
      <c r="I65" s="142"/>
      <c r="J65" s="142"/>
      <c r="K65" s="142"/>
      <c r="L65" s="39">
        <f>'Череп 8 отч'!L62+'Чер.12+'!L62+'Череп 10 отч'!L62+'Чер 6 отч'!L62+'Углическая отчет'!L62+'Новг 38 от'!L62+'Новг 16 отч'!L62+'Абрам1+'!L63</f>
        <v>11326.32</v>
      </c>
      <c r="M65" s="43">
        <f t="shared" si="3"/>
        <v>11326.32</v>
      </c>
      <c r="N65" s="40">
        <f aca="true" t="shared" si="4" ref="N65:N96">L65-M65</f>
        <v>0</v>
      </c>
      <c r="O65" s="137"/>
      <c r="P65" s="1"/>
    </row>
    <row r="66" spans="1:16" ht="12.75">
      <c r="A66" s="1"/>
      <c r="B66" s="42" t="s">
        <v>112</v>
      </c>
      <c r="C66" s="142" t="s">
        <v>113</v>
      </c>
      <c r="D66" s="142"/>
      <c r="E66" s="142"/>
      <c r="F66" s="142"/>
      <c r="G66" s="142"/>
      <c r="H66" s="142"/>
      <c r="I66" s="142"/>
      <c r="J66" s="142"/>
      <c r="K66" s="142"/>
      <c r="L66" s="39">
        <f>'Череп 8 отч'!L63+'Чер.12+'!L63+'Череп 10 отч'!L63+'Чер 6 отч'!L63+'Углическая отчет'!L63+'Новг 38 от'!L63+'Новг 16 отч'!L63+'Абрам1+'!L64</f>
        <v>14300</v>
      </c>
      <c r="M66" s="43">
        <f t="shared" si="3"/>
        <v>14300</v>
      </c>
      <c r="N66" s="40">
        <f t="shared" si="4"/>
        <v>0</v>
      </c>
      <c r="O66" s="137"/>
      <c r="P66" s="1"/>
    </row>
    <row r="67" spans="1:16" ht="12.75">
      <c r="A67" s="1"/>
      <c r="B67" s="67" t="s">
        <v>114</v>
      </c>
      <c r="C67" s="156" t="s">
        <v>115</v>
      </c>
      <c r="D67" s="156"/>
      <c r="E67" s="156"/>
      <c r="F67" s="156"/>
      <c r="G67" s="156"/>
      <c r="H67" s="156"/>
      <c r="I67" s="156"/>
      <c r="J67" s="156"/>
      <c r="K67" s="156"/>
      <c r="L67" s="65">
        <f>'Череп 8 отч'!L64+'Чер.12+'!L64+'Череп 10 отч'!L64+'Чер 6 отч'!L64+'Углическая отчет'!L64+'Новг 38 от'!L64+'Новг 16 отч'!L64+'Абрам1+'!L65</f>
        <v>1038285.2999999999</v>
      </c>
      <c r="M67" s="135">
        <f t="shared" si="3"/>
        <v>1038285.2999999999</v>
      </c>
      <c r="N67" s="66">
        <f t="shared" si="4"/>
        <v>0</v>
      </c>
      <c r="O67" s="137"/>
      <c r="P67" s="1"/>
    </row>
    <row r="68" spans="1:16" ht="12.75">
      <c r="A68" s="1"/>
      <c r="B68" s="41" t="s">
        <v>116</v>
      </c>
      <c r="C68" s="150" t="s">
        <v>117</v>
      </c>
      <c r="D68" s="150"/>
      <c r="E68" s="150"/>
      <c r="F68" s="150"/>
      <c r="G68" s="150"/>
      <c r="H68" s="150"/>
      <c r="I68" s="150"/>
      <c r="J68" s="150"/>
      <c r="K68" s="150"/>
      <c r="L68" s="39">
        <f>'Череп 8 отч'!L65+'Чер.12+'!L65+'Череп 10 отч'!L65+'Чер 6 отч'!L65+'Углическая отчет'!L65+'Новг 38 от'!L65+'Новг 16 отч'!L65+'Абрам1+'!L66</f>
        <v>5000</v>
      </c>
      <c r="M68" s="43">
        <f t="shared" si="3"/>
        <v>5000</v>
      </c>
      <c r="N68" s="40">
        <f t="shared" si="4"/>
        <v>0</v>
      </c>
      <c r="O68" s="137"/>
      <c r="P68" s="1"/>
    </row>
    <row r="69" spans="1:16" ht="12.75">
      <c r="A69" s="1"/>
      <c r="B69" s="42" t="s">
        <v>118</v>
      </c>
      <c r="C69" s="142" t="s">
        <v>117</v>
      </c>
      <c r="D69" s="142"/>
      <c r="E69" s="142"/>
      <c r="F69" s="142"/>
      <c r="G69" s="142"/>
      <c r="H69" s="142"/>
      <c r="I69" s="142"/>
      <c r="J69" s="142"/>
      <c r="K69" s="142"/>
      <c r="L69" s="39">
        <f>'Череп 8 отч'!L66+'Чер.12+'!L66+'Череп 10 отч'!L66+'Чер 6 отч'!L66+'Углическая отчет'!L66+'Новг 38 от'!L66+'Новг 16 отч'!L66+'Абрам1+'!L67</f>
        <v>5000</v>
      </c>
      <c r="M69" s="43">
        <f t="shared" si="3"/>
        <v>5000</v>
      </c>
      <c r="N69" s="40">
        <f t="shared" si="4"/>
        <v>0</v>
      </c>
      <c r="O69" s="137"/>
      <c r="P69" s="1"/>
    </row>
    <row r="70" spans="1:16" ht="12.75">
      <c r="A70" s="1"/>
      <c r="B70" s="41" t="s">
        <v>119</v>
      </c>
      <c r="C70" s="150" t="s">
        <v>120</v>
      </c>
      <c r="D70" s="150"/>
      <c r="E70" s="150"/>
      <c r="F70" s="150"/>
      <c r="G70" s="150"/>
      <c r="H70" s="150"/>
      <c r="I70" s="150"/>
      <c r="J70" s="150"/>
      <c r="K70" s="150"/>
      <c r="L70" s="39">
        <f>'Череп 8 отч'!L67+'Чер.12+'!L67+'Череп 10 отч'!L67+'Чер 6 отч'!L67+'Углическая отчет'!L67+'Новг 38 от'!L67+'Новг 16 отч'!L67+'Абрам1+'!L68</f>
        <v>2452.5</v>
      </c>
      <c r="M70" s="43">
        <f t="shared" si="3"/>
        <v>2452.5</v>
      </c>
      <c r="N70" s="40">
        <f t="shared" si="4"/>
        <v>0</v>
      </c>
      <c r="O70" s="137"/>
      <c r="P70" s="1"/>
    </row>
    <row r="71" spans="1:16" ht="12.75">
      <c r="A71" s="1"/>
      <c r="B71" s="42" t="s">
        <v>121</v>
      </c>
      <c r="C71" s="142" t="s">
        <v>122</v>
      </c>
      <c r="D71" s="142"/>
      <c r="E71" s="142"/>
      <c r="F71" s="142"/>
      <c r="G71" s="142"/>
      <c r="H71" s="142"/>
      <c r="I71" s="142"/>
      <c r="J71" s="142"/>
      <c r="K71" s="142"/>
      <c r="L71" s="39">
        <f>'Череп 8 отч'!L68+'Чер.12+'!L68+'Череп 10 отч'!L68+'Чер 6 отч'!L68+'Углическая отчет'!L68+'Новг 38 от'!L68+'Новг 16 отч'!L68+'Абрам1+'!L69</f>
        <v>2454</v>
      </c>
      <c r="M71" s="43">
        <f t="shared" si="3"/>
        <v>2454</v>
      </c>
      <c r="N71" s="40">
        <f t="shared" si="4"/>
        <v>0</v>
      </c>
      <c r="O71" s="137"/>
      <c r="P71" s="1"/>
    </row>
    <row r="72" spans="1:16" ht="12.75">
      <c r="A72" s="1"/>
      <c r="B72" s="41" t="s">
        <v>123</v>
      </c>
      <c r="C72" s="150" t="s">
        <v>124</v>
      </c>
      <c r="D72" s="150"/>
      <c r="E72" s="150"/>
      <c r="F72" s="150"/>
      <c r="G72" s="150"/>
      <c r="H72" s="150"/>
      <c r="I72" s="150"/>
      <c r="J72" s="150"/>
      <c r="K72" s="150"/>
      <c r="L72" s="134">
        <f>'Череп 8 отч'!L69+'Чер.12+'!L69+'Череп 10 отч'!L69+'Чер 6 отч'!L69+'Углическая отчет'!L69+'Новг 38 от'!L69+'Новг 16 отч'!L69+'Абрам1+'!L70</f>
        <v>1030832.7999999999</v>
      </c>
      <c r="M72" s="43">
        <f t="shared" si="3"/>
        <v>1030832.7999999999</v>
      </c>
      <c r="N72" s="40">
        <f t="shared" si="4"/>
        <v>0</v>
      </c>
      <c r="O72" s="137"/>
      <c r="P72" s="1"/>
    </row>
    <row r="73" spans="1:16" ht="12.75">
      <c r="A73" s="1"/>
      <c r="B73" s="38"/>
      <c r="C73" s="142" t="s">
        <v>125</v>
      </c>
      <c r="D73" s="142"/>
      <c r="E73" s="142"/>
      <c r="F73" s="142"/>
      <c r="G73" s="142"/>
      <c r="H73" s="142"/>
      <c r="I73" s="142"/>
      <c r="J73" s="142"/>
      <c r="K73" s="142"/>
      <c r="L73" s="39">
        <f>'Череп 8 отч'!L70+'Чер.12+'!L70+'Череп 10 отч'!L70+'Чер 6 отч'!L70+'Углическая отчет'!L70+'Новг 38 от'!L70+'Новг 16 отч'!L70+'Абрам1+'!L71</f>
        <v>891000.38</v>
      </c>
      <c r="M73" s="43">
        <f t="shared" si="3"/>
        <v>891000.38</v>
      </c>
      <c r="N73" s="40">
        <f t="shared" si="4"/>
        <v>0</v>
      </c>
      <c r="O73" s="137"/>
      <c r="P73" s="1"/>
    </row>
    <row r="74" spans="1:16" ht="15" customHeight="1" hidden="1" outlineLevel="1">
      <c r="A74" s="1"/>
      <c r="B74" s="47" t="s">
        <v>126</v>
      </c>
      <c r="C74" s="154" t="s">
        <v>127</v>
      </c>
      <c r="D74" s="154"/>
      <c r="E74" s="154"/>
      <c r="F74" s="154"/>
      <c r="G74" s="154"/>
      <c r="H74" s="154"/>
      <c r="I74" s="154"/>
      <c r="J74" s="154"/>
      <c r="K74" s="154"/>
      <c r="L74" s="39">
        <f>'Череп 8 отч'!L71+'Чер.12+'!L71+'Череп 10 отч'!L71+'Чер 6 отч'!L71+'Углическая отчет'!L71+'Новг 38 от'!L71+'Новг 16 отч'!L71+'Абрам1+'!L72</f>
        <v>422501.17000000004</v>
      </c>
      <c r="M74" s="43">
        <f t="shared" si="3"/>
        <v>422501.17000000004</v>
      </c>
      <c r="N74" s="40">
        <f t="shared" si="4"/>
        <v>0</v>
      </c>
      <c r="O74" s="137"/>
      <c r="P74" s="1"/>
    </row>
    <row r="75" spans="1:16" ht="12.75" hidden="1" outlineLevel="1">
      <c r="A75" s="1"/>
      <c r="B75" s="47" t="s">
        <v>128</v>
      </c>
      <c r="C75" s="154" t="s">
        <v>129</v>
      </c>
      <c r="D75" s="154"/>
      <c r="E75" s="154"/>
      <c r="F75" s="154"/>
      <c r="G75" s="154"/>
      <c r="H75" s="154"/>
      <c r="I75" s="154"/>
      <c r="J75" s="154"/>
      <c r="K75" s="154"/>
      <c r="L75" s="39">
        <f>'Череп 8 отч'!L72+'Чер.12+'!L72+'Череп 10 отч'!L72+'Чер 6 отч'!L72+'Углическая отчет'!L72+'Новг 38 от'!L72+'Новг 16 отч'!L72+'Абрам1+'!L73</f>
        <v>106647.95</v>
      </c>
      <c r="M75" s="43">
        <f t="shared" si="3"/>
        <v>106647.95</v>
      </c>
      <c r="N75" s="40">
        <f t="shared" si="4"/>
        <v>0</v>
      </c>
      <c r="O75" s="137"/>
      <c r="P75" s="1"/>
    </row>
    <row r="76" spans="1:16" ht="12.75" collapsed="1">
      <c r="A76" s="1"/>
      <c r="B76" s="47"/>
      <c r="C76" s="142" t="s">
        <v>115</v>
      </c>
      <c r="D76" s="142"/>
      <c r="E76" s="142"/>
      <c r="F76" s="142"/>
      <c r="G76" s="142"/>
      <c r="H76" s="142"/>
      <c r="I76" s="142"/>
      <c r="J76" s="142"/>
      <c r="K76" s="142"/>
      <c r="L76" s="39">
        <f>'Череп 8 отч'!L73+'Чер.12+'!L73+'Череп 10 отч'!L73+'Чер 6 отч'!L73+'Углическая отчет'!L73+'Новг 38 от'!L73+'Новг 16 отч'!L73+'Абрам1+'!L74</f>
        <v>139832.41999999998</v>
      </c>
      <c r="M76" s="43">
        <f t="shared" si="3"/>
        <v>139832.41999999998</v>
      </c>
      <c r="N76" s="40">
        <f t="shared" si="4"/>
        <v>0</v>
      </c>
      <c r="O76" s="137"/>
      <c r="P76" s="1"/>
    </row>
    <row r="77" spans="1:16" ht="12.75" hidden="1" outlineLevel="1">
      <c r="A77" s="1"/>
      <c r="B77" s="47" t="s">
        <v>130</v>
      </c>
      <c r="C77" s="154" t="s">
        <v>131</v>
      </c>
      <c r="D77" s="154"/>
      <c r="E77" s="154"/>
      <c r="F77" s="154"/>
      <c r="G77" s="154"/>
      <c r="H77" s="154"/>
      <c r="I77" s="154"/>
      <c r="J77" s="154"/>
      <c r="K77" s="154"/>
      <c r="L77" s="43">
        <v>2362.25</v>
      </c>
      <c r="M77" s="43">
        <v>2362.25</v>
      </c>
      <c r="N77" s="40">
        <f t="shared" si="4"/>
        <v>0</v>
      </c>
      <c r="O77" s="137"/>
      <c r="P77" s="1"/>
    </row>
    <row r="78" spans="1:16" ht="12.75" hidden="1" outlineLevel="1">
      <c r="A78" s="1"/>
      <c r="B78" s="47" t="s">
        <v>132</v>
      </c>
      <c r="C78" s="154" t="s">
        <v>133</v>
      </c>
      <c r="D78" s="154"/>
      <c r="E78" s="154"/>
      <c r="F78" s="154"/>
      <c r="G78" s="154"/>
      <c r="H78" s="154"/>
      <c r="I78" s="154"/>
      <c r="J78" s="154"/>
      <c r="K78" s="154"/>
      <c r="L78" s="43">
        <v>0</v>
      </c>
      <c r="M78" s="43">
        <v>0</v>
      </c>
      <c r="N78" s="40">
        <f t="shared" si="4"/>
        <v>0</v>
      </c>
      <c r="O78" s="137"/>
      <c r="P78" s="1"/>
    </row>
    <row r="79" spans="1:16" ht="12.75" hidden="1" outlineLevel="1">
      <c r="A79" s="1"/>
      <c r="B79" s="47" t="s">
        <v>134</v>
      </c>
      <c r="C79" s="154" t="s">
        <v>135</v>
      </c>
      <c r="D79" s="154"/>
      <c r="E79" s="154"/>
      <c r="F79" s="154"/>
      <c r="G79" s="154"/>
      <c r="H79" s="154"/>
      <c r="I79" s="154"/>
      <c r="J79" s="154"/>
      <c r="K79" s="154"/>
      <c r="L79" s="43"/>
      <c r="M79" s="43"/>
      <c r="N79" s="40">
        <f t="shared" si="4"/>
        <v>0</v>
      </c>
      <c r="O79" s="137"/>
      <c r="P79" s="1"/>
    </row>
    <row r="80" spans="1:16" ht="12.75" hidden="1" outlineLevel="1">
      <c r="A80" s="1"/>
      <c r="B80" s="47" t="s">
        <v>136</v>
      </c>
      <c r="C80" s="154" t="s">
        <v>137</v>
      </c>
      <c r="D80" s="154"/>
      <c r="E80" s="154"/>
      <c r="F80" s="154"/>
      <c r="G80" s="154"/>
      <c r="H80" s="154"/>
      <c r="I80" s="154"/>
      <c r="J80" s="154"/>
      <c r="K80" s="154"/>
      <c r="L80" s="43">
        <v>1022.24</v>
      </c>
      <c r="M80" s="43">
        <v>1022.24</v>
      </c>
      <c r="N80" s="40">
        <f t="shared" si="4"/>
        <v>0</v>
      </c>
      <c r="O80" s="137"/>
      <c r="P80" s="1"/>
    </row>
    <row r="81" spans="1:16" ht="12.75" hidden="1" outlineLevel="1">
      <c r="A81" s="1"/>
      <c r="B81" s="47" t="s">
        <v>138</v>
      </c>
      <c r="C81" s="154" t="s">
        <v>139</v>
      </c>
      <c r="D81" s="154"/>
      <c r="E81" s="154"/>
      <c r="F81" s="154"/>
      <c r="G81" s="154"/>
      <c r="H81" s="154"/>
      <c r="I81" s="154"/>
      <c r="J81" s="154"/>
      <c r="K81" s="154"/>
      <c r="L81" s="43">
        <v>4929.51</v>
      </c>
      <c r="M81" s="43">
        <v>4929.51</v>
      </c>
      <c r="N81" s="40">
        <f t="shared" si="4"/>
        <v>0</v>
      </c>
      <c r="O81" s="137"/>
      <c r="P81" s="1"/>
    </row>
    <row r="82" spans="1:16" ht="12.75" hidden="1" outlineLevel="1">
      <c r="A82" s="1"/>
      <c r="B82" s="47" t="s">
        <v>140</v>
      </c>
      <c r="C82" s="154" t="s">
        <v>141</v>
      </c>
      <c r="D82" s="154"/>
      <c r="E82" s="154"/>
      <c r="F82" s="154"/>
      <c r="G82" s="154"/>
      <c r="H82" s="154"/>
      <c r="I82" s="154"/>
      <c r="J82" s="154"/>
      <c r="K82" s="154"/>
      <c r="L82" s="43"/>
      <c r="M82" s="43"/>
      <c r="N82" s="40">
        <f t="shared" si="4"/>
        <v>0</v>
      </c>
      <c r="O82" s="137"/>
      <c r="P82" s="1"/>
    </row>
    <row r="83" spans="1:16" ht="12.75" hidden="1" outlineLevel="1">
      <c r="A83" s="1"/>
      <c r="B83" s="47" t="s">
        <v>142</v>
      </c>
      <c r="C83" s="154" t="s">
        <v>143</v>
      </c>
      <c r="D83" s="154"/>
      <c r="E83" s="154"/>
      <c r="F83" s="154"/>
      <c r="G83" s="154"/>
      <c r="H83" s="154"/>
      <c r="I83" s="154"/>
      <c r="J83" s="154"/>
      <c r="K83" s="154"/>
      <c r="L83" s="43">
        <v>0</v>
      </c>
      <c r="M83" s="43">
        <v>0</v>
      </c>
      <c r="N83" s="40">
        <f t="shared" si="4"/>
        <v>0</v>
      </c>
      <c r="O83" s="137"/>
      <c r="P83" s="1"/>
    </row>
    <row r="84" spans="1:16" ht="12.75" hidden="1" outlineLevel="1">
      <c r="A84" s="1"/>
      <c r="B84" s="47" t="s">
        <v>144</v>
      </c>
      <c r="C84" s="154" t="s">
        <v>145</v>
      </c>
      <c r="D84" s="154"/>
      <c r="E84" s="154"/>
      <c r="F84" s="154"/>
      <c r="G84" s="154"/>
      <c r="H84" s="154"/>
      <c r="I84" s="154"/>
      <c r="J84" s="154"/>
      <c r="K84" s="154"/>
      <c r="L84" s="43"/>
      <c r="M84" s="43"/>
      <c r="N84" s="40">
        <f t="shared" si="4"/>
        <v>0</v>
      </c>
      <c r="O84" s="137"/>
      <c r="P84" s="1"/>
    </row>
    <row r="85" spans="1:16" ht="12.75" hidden="1" outlineLevel="1">
      <c r="A85" s="1"/>
      <c r="B85" s="47" t="s">
        <v>146</v>
      </c>
      <c r="C85" s="154" t="s">
        <v>147</v>
      </c>
      <c r="D85" s="154"/>
      <c r="E85" s="154"/>
      <c r="F85" s="154"/>
      <c r="G85" s="154"/>
      <c r="H85" s="154"/>
      <c r="I85" s="154"/>
      <c r="J85" s="154"/>
      <c r="K85" s="154"/>
      <c r="L85" s="43">
        <v>290</v>
      </c>
      <c r="M85" s="43">
        <v>290</v>
      </c>
      <c r="N85" s="40">
        <f t="shared" si="4"/>
        <v>0</v>
      </c>
      <c r="O85" s="137"/>
      <c r="P85" s="1"/>
    </row>
    <row r="86" spans="1:16" ht="12.75" hidden="1" outlineLevel="1">
      <c r="A86" s="1"/>
      <c r="B86" s="47" t="s">
        <v>148</v>
      </c>
      <c r="C86" s="154" t="s">
        <v>149</v>
      </c>
      <c r="D86" s="154"/>
      <c r="E86" s="154"/>
      <c r="F86" s="154"/>
      <c r="G86" s="154"/>
      <c r="H86" s="154"/>
      <c r="I86" s="154"/>
      <c r="J86" s="154"/>
      <c r="K86" s="154"/>
      <c r="L86" s="43">
        <v>108</v>
      </c>
      <c r="M86" s="43">
        <v>108</v>
      </c>
      <c r="N86" s="40">
        <f t="shared" si="4"/>
        <v>0</v>
      </c>
      <c r="O86" s="137"/>
      <c r="P86" s="1"/>
    </row>
    <row r="87" spans="1:16" ht="12.75" hidden="1" outlineLevel="1">
      <c r="A87" s="1"/>
      <c r="B87" s="47" t="s">
        <v>150</v>
      </c>
      <c r="C87" s="154" t="s">
        <v>151</v>
      </c>
      <c r="D87" s="154"/>
      <c r="E87" s="154"/>
      <c r="F87" s="154"/>
      <c r="G87" s="154"/>
      <c r="H87" s="154"/>
      <c r="I87" s="154"/>
      <c r="J87" s="154"/>
      <c r="K87" s="154"/>
      <c r="L87" s="43">
        <v>362.19</v>
      </c>
      <c r="M87" s="43">
        <v>362.19</v>
      </c>
      <c r="N87" s="40">
        <f t="shared" si="4"/>
        <v>0</v>
      </c>
      <c r="O87" s="137"/>
      <c r="P87" s="1"/>
    </row>
    <row r="88" spans="1:16" ht="12.75" hidden="1" outlineLevel="1">
      <c r="A88" s="1"/>
      <c r="B88" s="47" t="s">
        <v>152</v>
      </c>
      <c r="C88" s="154" t="s">
        <v>153</v>
      </c>
      <c r="D88" s="154"/>
      <c r="E88" s="154"/>
      <c r="F88" s="154"/>
      <c r="G88" s="154"/>
      <c r="H88" s="154"/>
      <c r="I88" s="154"/>
      <c r="J88" s="154"/>
      <c r="K88" s="154"/>
      <c r="L88" s="43"/>
      <c r="M88" s="43"/>
      <c r="N88" s="40">
        <f t="shared" si="4"/>
        <v>0</v>
      </c>
      <c r="O88" s="137"/>
      <c r="P88" s="1"/>
    </row>
    <row r="89" spans="1:16" ht="12.75" hidden="1" outlineLevel="1">
      <c r="A89" s="1"/>
      <c r="B89" s="47" t="s">
        <v>154</v>
      </c>
      <c r="C89" s="154" t="s">
        <v>155</v>
      </c>
      <c r="D89" s="154"/>
      <c r="E89" s="154"/>
      <c r="F89" s="154"/>
      <c r="G89" s="154"/>
      <c r="H89" s="154"/>
      <c r="I89" s="154"/>
      <c r="J89" s="154"/>
      <c r="K89" s="154"/>
      <c r="L89" s="43">
        <v>4033.35</v>
      </c>
      <c r="M89" s="43">
        <v>4033.35</v>
      </c>
      <c r="N89" s="40">
        <f t="shared" si="4"/>
        <v>0</v>
      </c>
      <c r="O89" s="137"/>
      <c r="P89" s="1"/>
    </row>
    <row r="90" spans="1:16" ht="12.75" hidden="1" outlineLevel="1">
      <c r="A90" s="1"/>
      <c r="B90" s="47" t="s">
        <v>156</v>
      </c>
      <c r="C90" s="154" t="s">
        <v>157</v>
      </c>
      <c r="D90" s="154"/>
      <c r="E90" s="154"/>
      <c r="F90" s="154"/>
      <c r="G90" s="154"/>
      <c r="H90" s="154"/>
      <c r="I90" s="154"/>
      <c r="J90" s="154"/>
      <c r="K90" s="154"/>
      <c r="L90" s="43"/>
      <c r="M90" s="43"/>
      <c r="N90" s="40">
        <f t="shared" si="4"/>
        <v>0</v>
      </c>
      <c r="O90" s="137"/>
      <c r="P90" s="1"/>
    </row>
    <row r="91" spans="1:16" ht="12.75" hidden="1" outlineLevel="1">
      <c r="A91" s="1"/>
      <c r="B91" s="47" t="s">
        <v>158</v>
      </c>
      <c r="C91" s="154" t="s">
        <v>159</v>
      </c>
      <c r="D91" s="154"/>
      <c r="E91" s="154"/>
      <c r="F91" s="154"/>
      <c r="G91" s="154"/>
      <c r="H91" s="154"/>
      <c r="I91" s="154"/>
      <c r="J91" s="154"/>
      <c r="K91" s="154"/>
      <c r="L91" s="43">
        <v>4252.21</v>
      </c>
      <c r="M91" s="43">
        <v>4252.21</v>
      </c>
      <c r="N91" s="40">
        <f t="shared" si="4"/>
        <v>0</v>
      </c>
      <c r="O91" s="137"/>
      <c r="P91" s="1"/>
    </row>
    <row r="92" spans="1:16" ht="12.75" hidden="1" outlineLevel="1">
      <c r="A92" s="1"/>
      <c r="B92" s="47" t="s">
        <v>160</v>
      </c>
      <c r="C92" s="154" t="s">
        <v>161</v>
      </c>
      <c r="D92" s="154"/>
      <c r="E92" s="154"/>
      <c r="F92" s="154"/>
      <c r="G92" s="154"/>
      <c r="H92" s="154"/>
      <c r="I92" s="154"/>
      <c r="J92" s="154"/>
      <c r="K92" s="154"/>
      <c r="L92" s="43">
        <v>967.52</v>
      </c>
      <c r="M92" s="43">
        <v>967.52</v>
      </c>
      <c r="N92" s="40">
        <f t="shared" si="4"/>
        <v>0</v>
      </c>
      <c r="O92" s="137"/>
      <c r="P92" s="1"/>
    </row>
    <row r="93" spans="1:16" ht="12.75" hidden="1" outlineLevel="1">
      <c r="A93" s="1"/>
      <c r="B93" s="47" t="s">
        <v>162</v>
      </c>
      <c r="C93" s="154" t="s">
        <v>163</v>
      </c>
      <c r="D93" s="154"/>
      <c r="E93" s="154"/>
      <c r="F93" s="154"/>
      <c r="G93" s="154"/>
      <c r="H93" s="154"/>
      <c r="I93" s="154"/>
      <c r="J93" s="154"/>
      <c r="K93" s="154"/>
      <c r="L93" s="43">
        <v>1000</v>
      </c>
      <c r="M93" s="43">
        <v>1000</v>
      </c>
      <c r="N93" s="40">
        <f t="shared" si="4"/>
        <v>0</v>
      </c>
      <c r="O93" s="137"/>
      <c r="P93" s="1"/>
    </row>
    <row r="94" spans="1:16" ht="28.5" customHeight="1" collapsed="1">
      <c r="A94" s="1"/>
      <c r="B94" s="48" t="s">
        <v>164</v>
      </c>
      <c r="C94" s="155" t="s">
        <v>165</v>
      </c>
      <c r="D94" s="155"/>
      <c r="E94" s="155"/>
      <c r="F94" s="155"/>
      <c r="G94" s="155"/>
      <c r="H94" s="155"/>
      <c r="I94" s="155"/>
      <c r="J94" s="155"/>
      <c r="K94" s="155"/>
      <c r="L94" s="25">
        <f>L67+L53+L30</f>
        <v>12929403.000000002</v>
      </c>
      <c r="M94" s="25">
        <f>M67+M53+M30</f>
        <v>12929402.97</v>
      </c>
      <c r="N94" s="49">
        <f t="shared" si="4"/>
        <v>0.030000001192092896</v>
      </c>
      <c r="O94" s="137"/>
      <c r="P94" s="1"/>
    </row>
    <row r="95" spans="1:16" ht="28.5" customHeight="1" thickBot="1">
      <c r="A95" s="1"/>
      <c r="B95" s="50" t="s">
        <v>166</v>
      </c>
      <c r="C95" s="152" t="s">
        <v>242</v>
      </c>
      <c r="D95" s="152"/>
      <c r="E95" s="152"/>
      <c r="F95" s="152"/>
      <c r="G95" s="152"/>
      <c r="H95" s="152"/>
      <c r="I95" s="152"/>
      <c r="J95" s="152"/>
      <c r="K95" s="152"/>
      <c r="L95" s="28">
        <f>L94/H19/7</f>
        <v>24.27059505292877</v>
      </c>
      <c r="M95" s="28">
        <f>M94/H19/7</f>
        <v>24.27059499661388</v>
      </c>
      <c r="N95" s="51">
        <f t="shared" si="4"/>
        <v>5.631488875224022E-08</v>
      </c>
      <c r="O95" s="137"/>
      <c r="P95" s="1"/>
    </row>
    <row r="96" spans="1:16" ht="48.75" customHeight="1" hidden="1">
      <c r="A96" s="1"/>
      <c r="B96" s="52" t="s">
        <v>168</v>
      </c>
      <c r="C96" s="153" t="s">
        <v>169</v>
      </c>
      <c r="D96" s="153"/>
      <c r="E96" s="153"/>
      <c r="F96" s="153"/>
      <c r="G96" s="153"/>
      <c r="H96" s="153"/>
      <c r="I96" s="153"/>
      <c r="J96" s="153"/>
      <c r="K96" s="153"/>
      <c r="L96" s="53">
        <f>L27-L95</f>
        <v>-2.8977772570945213</v>
      </c>
      <c r="M96" s="53">
        <f>M27-M95</f>
        <v>-4.656091638435232</v>
      </c>
      <c r="N96" s="53">
        <f t="shared" si="4"/>
        <v>1.7583143813407105</v>
      </c>
      <c r="O96" s="140"/>
      <c r="P96" s="54"/>
    </row>
    <row r="97" spans="1:16" ht="12.75" hidden="1">
      <c r="A97" s="1"/>
      <c r="B97" s="55" t="s">
        <v>170</v>
      </c>
      <c r="C97" s="150" t="s">
        <v>171</v>
      </c>
      <c r="D97" s="150"/>
      <c r="E97" s="150"/>
      <c r="F97" s="150"/>
      <c r="G97" s="150"/>
      <c r="H97" s="150"/>
      <c r="I97" s="150"/>
      <c r="J97" s="150"/>
      <c r="K97" s="150"/>
      <c r="L97" s="39"/>
      <c r="M97" s="39" t="s">
        <v>7</v>
      </c>
      <c r="N97" s="9" t="e">
        <f aca="true" t="shared" si="5" ref="N97:N112">L97-M97</f>
        <v>#VALUE!</v>
      </c>
      <c r="O97" s="137"/>
      <c r="P97" s="1"/>
    </row>
    <row r="98" spans="1:16" ht="12.75" hidden="1">
      <c r="A98" s="1"/>
      <c r="B98" s="8" t="s">
        <v>172</v>
      </c>
      <c r="C98" s="142" t="s">
        <v>173</v>
      </c>
      <c r="D98" s="142"/>
      <c r="E98" s="142"/>
      <c r="F98" s="142"/>
      <c r="G98" s="142"/>
      <c r="H98" s="142"/>
      <c r="I98" s="142"/>
      <c r="J98" s="142"/>
      <c r="K98" s="142"/>
      <c r="L98" s="43" t="s">
        <v>7</v>
      </c>
      <c r="M98" s="43" t="s">
        <v>7</v>
      </c>
      <c r="N98" s="9" t="e">
        <f t="shared" si="5"/>
        <v>#VALUE!</v>
      </c>
      <c r="O98" s="137"/>
      <c r="P98" s="1"/>
    </row>
    <row r="99" spans="1:16" ht="12.75" hidden="1">
      <c r="A99" s="1"/>
      <c r="B99" s="8" t="s">
        <v>174</v>
      </c>
      <c r="C99" s="142" t="s">
        <v>175</v>
      </c>
      <c r="D99" s="142"/>
      <c r="E99" s="142"/>
      <c r="F99" s="142"/>
      <c r="G99" s="142"/>
      <c r="H99" s="142"/>
      <c r="I99" s="142"/>
      <c r="J99" s="142"/>
      <c r="K99" s="142"/>
      <c r="L99" s="43" t="s">
        <v>7</v>
      </c>
      <c r="M99" s="43" t="s">
        <v>7</v>
      </c>
      <c r="N99" s="9" t="e">
        <f t="shared" si="5"/>
        <v>#VALUE!</v>
      </c>
      <c r="O99" s="137"/>
      <c r="P99" s="1"/>
    </row>
    <row r="100" spans="1:16" ht="12.75" hidden="1">
      <c r="A100" s="1"/>
      <c r="B100" s="8" t="s">
        <v>176</v>
      </c>
      <c r="C100" s="142" t="s">
        <v>177</v>
      </c>
      <c r="D100" s="142"/>
      <c r="E100" s="142"/>
      <c r="F100" s="142"/>
      <c r="G100" s="142"/>
      <c r="H100" s="142"/>
      <c r="I100" s="142"/>
      <c r="J100" s="142"/>
      <c r="K100" s="142"/>
      <c r="L100" s="43" t="s">
        <v>7</v>
      </c>
      <c r="M100" s="43" t="s">
        <v>7</v>
      </c>
      <c r="N100" s="9" t="e">
        <f t="shared" si="5"/>
        <v>#VALUE!</v>
      </c>
      <c r="O100" s="137"/>
      <c r="P100" s="1"/>
    </row>
    <row r="101" spans="1:16" ht="12.75" hidden="1">
      <c r="A101" s="1"/>
      <c r="B101" s="8" t="s">
        <v>178</v>
      </c>
      <c r="C101" s="142" t="s">
        <v>179</v>
      </c>
      <c r="D101" s="142"/>
      <c r="E101" s="142"/>
      <c r="F101" s="142"/>
      <c r="G101" s="142"/>
      <c r="H101" s="142"/>
      <c r="I101" s="142"/>
      <c r="J101" s="142"/>
      <c r="K101" s="142"/>
      <c r="L101" s="43" t="s">
        <v>7</v>
      </c>
      <c r="M101" s="43" t="s">
        <v>7</v>
      </c>
      <c r="N101" s="9" t="e">
        <f t="shared" si="5"/>
        <v>#VALUE!</v>
      </c>
      <c r="O101" s="137"/>
      <c r="P101" s="1"/>
    </row>
    <row r="102" spans="1:16" ht="12.75" hidden="1">
      <c r="A102" s="1"/>
      <c r="B102" s="56" t="s">
        <v>180</v>
      </c>
      <c r="C102" s="150" t="s">
        <v>181</v>
      </c>
      <c r="D102" s="150"/>
      <c r="E102" s="150"/>
      <c r="F102" s="150"/>
      <c r="G102" s="150"/>
      <c r="H102" s="150"/>
      <c r="I102" s="150"/>
      <c r="J102" s="150"/>
      <c r="K102" s="150"/>
      <c r="L102" s="39" t="s">
        <v>7</v>
      </c>
      <c r="M102" s="39" t="s">
        <v>7</v>
      </c>
      <c r="N102" s="9" t="e">
        <f t="shared" si="5"/>
        <v>#VALUE!</v>
      </c>
      <c r="O102" s="137"/>
      <c r="P102" s="1"/>
    </row>
    <row r="103" spans="1:16" ht="12.75" hidden="1">
      <c r="A103" s="1"/>
      <c r="B103" s="8" t="s">
        <v>182</v>
      </c>
      <c r="C103" s="142" t="s">
        <v>183</v>
      </c>
      <c r="D103" s="142"/>
      <c r="E103" s="142"/>
      <c r="F103" s="142"/>
      <c r="G103" s="142"/>
      <c r="H103" s="142"/>
      <c r="I103" s="142"/>
      <c r="J103" s="142"/>
      <c r="K103" s="142"/>
      <c r="L103" s="46" t="s">
        <v>7</v>
      </c>
      <c r="M103" s="46" t="s">
        <v>7</v>
      </c>
      <c r="N103" s="9" t="e">
        <f t="shared" si="5"/>
        <v>#VALUE!</v>
      </c>
      <c r="O103" s="137"/>
      <c r="P103" s="1"/>
    </row>
    <row r="104" spans="1:16" ht="12.75" hidden="1">
      <c r="A104" s="1"/>
      <c r="B104" s="8" t="s">
        <v>184</v>
      </c>
      <c r="C104" s="142" t="s">
        <v>185</v>
      </c>
      <c r="D104" s="142"/>
      <c r="E104" s="142"/>
      <c r="F104" s="142"/>
      <c r="G104" s="142"/>
      <c r="H104" s="142"/>
      <c r="I104" s="142"/>
      <c r="J104" s="142"/>
      <c r="K104" s="142"/>
      <c r="L104" s="46" t="s">
        <v>7</v>
      </c>
      <c r="M104" s="46" t="s">
        <v>7</v>
      </c>
      <c r="N104" s="9" t="e">
        <f t="shared" si="5"/>
        <v>#VALUE!</v>
      </c>
      <c r="O104" s="137"/>
      <c r="P104" s="1"/>
    </row>
    <row r="105" spans="1:16" ht="12.75" hidden="1">
      <c r="A105" s="1"/>
      <c r="B105" s="12" t="s">
        <v>186</v>
      </c>
      <c r="C105" s="151" t="s">
        <v>187</v>
      </c>
      <c r="D105" s="151"/>
      <c r="E105" s="151"/>
      <c r="F105" s="151"/>
      <c r="G105" s="151"/>
      <c r="H105" s="151"/>
      <c r="I105" s="151"/>
      <c r="J105" s="151"/>
      <c r="K105" s="151"/>
      <c r="L105" s="46" t="s">
        <v>7</v>
      </c>
      <c r="M105" s="46" t="s">
        <v>7</v>
      </c>
      <c r="N105" s="9" t="e">
        <f t="shared" si="5"/>
        <v>#VALUE!</v>
      </c>
      <c r="O105" s="137"/>
      <c r="P105" s="1"/>
    </row>
    <row r="106" spans="1:16" ht="12.75" hidden="1">
      <c r="A106" s="1"/>
      <c r="B106" s="12" t="s">
        <v>188</v>
      </c>
      <c r="C106" s="151" t="s">
        <v>189</v>
      </c>
      <c r="D106" s="151"/>
      <c r="E106" s="151"/>
      <c r="F106" s="151"/>
      <c r="G106" s="151"/>
      <c r="H106" s="151"/>
      <c r="I106" s="151"/>
      <c r="J106" s="151"/>
      <c r="K106" s="151"/>
      <c r="L106" s="46" t="s">
        <v>7</v>
      </c>
      <c r="M106" s="46" t="s">
        <v>7</v>
      </c>
      <c r="N106" s="9" t="e">
        <f t="shared" si="5"/>
        <v>#VALUE!</v>
      </c>
      <c r="O106" s="137"/>
      <c r="P106" s="1"/>
    </row>
    <row r="107" spans="1:16" ht="12.75" hidden="1">
      <c r="A107" s="1"/>
      <c r="B107" s="8" t="s">
        <v>190</v>
      </c>
      <c r="C107" s="142" t="s">
        <v>191</v>
      </c>
      <c r="D107" s="142"/>
      <c r="E107" s="142"/>
      <c r="F107" s="142"/>
      <c r="G107" s="142"/>
      <c r="H107" s="142"/>
      <c r="I107" s="142"/>
      <c r="J107" s="142"/>
      <c r="K107" s="142"/>
      <c r="L107" s="46" t="s">
        <v>7</v>
      </c>
      <c r="M107" s="46" t="s">
        <v>7</v>
      </c>
      <c r="N107" s="9" t="e">
        <f t="shared" si="5"/>
        <v>#VALUE!</v>
      </c>
      <c r="O107" s="137"/>
      <c r="P107" s="1"/>
    </row>
    <row r="108" spans="1:16" ht="12.75" hidden="1">
      <c r="A108" s="1"/>
      <c r="B108" s="8" t="s">
        <v>192</v>
      </c>
      <c r="C108" s="142" t="s">
        <v>193</v>
      </c>
      <c r="D108" s="142"/>
      <c r="E108" s="142"/>
      <c r="F108" s="142"/>
      <c r="G108" s="142"/>
      <c r="H108" s="142"/>
      <c r="I108" s="142"/>
      <c r="J108" s="142"/>
      <c r="K108" s="142"/>
      <c r="L108" s="46" t="s">
        <v>7</v>
      </c>
      <c r="M108" s="46" t="s">
        <v>7</v>
      </c>
      <c r="N108" s="9" t="e">
        <f t="shared" si="5"/>
        <v>#VALUE!</v>
      </c>
      <c r="O108" s="137"/>
      <c r="P108" s="1"/>
    </row>
    <row r="109" spans="1:16" ht="12.75" hidden="1">
      <c r="A109" s="1"/>
      <c r="B109" s="55" t="s">
        <v>194</v>
      </c>
      <c r="C109" s="150" t="s">
        <v>195</v>
      </c>
      <c r="D109" s="150"/>
      <c r="E109" s="150"/>
      <c r="F109" s="150"/>
      <c r="G109" s="150"/>
      <c r="H109" s="150"/>
      <c r="I109" s="150"/>
      <c r="J109" s="150"/>
      <c r="K109" s="150"/>
      <c r="L109" s="57" t="s">
        <v>196</v>
      </c>
      <c r="M109" s="58" t="s">
        <v>7</v>
      </c>
      <c r="N109" s="9" t="e">
        <f t="shared" si="5"/>
        <v>#VALUE!</v>
      </c>
      <c r="O109" s="137"/>
      <c r="P109" s="1"/>
    </row>
    <row r="110" spans="1:16" ht="12.75" hidden="1">
      <c r="A110" s="1"/>
      <c r="B110" s="55" t="s">
        <v>197</v>
      </c>
      <c r="C110" s="150" t="s">
        <v>198</v>
      </c>
      <c r="D110" s="150"/>
      <c r="E110" s="150"/>
      <c r="F110" s="150"/>
      <c r="G110" s="150"/>
      <c r="H110" s="150"/>
      <c r="I110" s="150"/>
      <c r="J110" s="150"/>
      <c r="K110" s="150"/>
      <c r="L110" s="57" t="s">
        <v>196</v>
      </c>
      <c r="M110" s="58" t="s">
        <v>7</v>
      </c>
      <c r="N110" s="9" t="e">
        <f t="shared" si="5"/>
        <v>#VALUE!</v>
      </c>
      <c r="O110" s="137"/>
      <c r="P110" s="1"/>
    </row>
    <row r="111" spans="1:16" ht="12.75" hidden="1">
      <c r="A111" s="1"/>
      <c r="B111" s="55" t="s">
        <v>199</v>
      </c>
      <c r="C111" s="150" t="s">
        <v>200</v>
      </c>
      <c r="D111" s="150"/>
      <c r="E111" s="150"/>
      <c r="F111" s="150"/>
      <c r="G111" s="150"/>
      <c r="H111" s="150"/>
      <c r="I111" s="150"/>
      <c r="J111" s="150"/>
      <c r="K111" s="150"/>
      <c r="L111" s="57" t="s">
        <v>196</v>
      </c>
      <c r="M111" s="58" t="s">
        <v>7</v>
      </c>
      <c r="N111" s="9" t="e">
        <f t="shared" si="5"/>
        <v>#VALUE!</v>
      </c>
      <c r="O111" s="137"/>
      <c r="P111" s="1"/>
    </row>
    <row r="112" spans="1:16" ht="12.75" hidden="1">
      <c r="A112" s="1"/>
      <c r="B112" s="55" t="s">
        <v>201</v>
      </c>
      <c r="C112" s="150" t="s">
        <v>202</v>
      </c>
      <c r="D112" s="150"/>
      <c r="E112" s="150"/>
      <c r="F112" s="150"/>
      <c r="G112" s="150"/>
      <c r="H112" s="150"/>
      <c r="I112" s="150"/>
      <c r="J112" s="150"/>
      <c r="K112" s="150"/>
      <c r="L112" s="57" t="s">
        <v>196</v>
      </c>
      <c r="M112" s="58" t="s">
        <v>7</v>
      </c>
      <c r="N112" s="9" t="e">
        <f t="shared" si="5"/>
        <v>#VALUE!</v>
      </c>
      <c r="O112" s="137"/>
      <c r="P112" s="1"/>
    </row>
    <row r="113" spans="1:16" ht="12.75" hidden="1">
      <c r="A113" s="1"/>
      <c r="B113" s="1" t="s">
        <v>203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37"/>
      <c r="P113" s="1"/>
    </row>
    <row r="114" spans="1:16" ht="37.5" customHeight="1" hidden="1">
      <c r="A114" s="1"/>
      <c r="B114" s="146" t="s">
        <v>204</v>
      </c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"/>
      <c r="O114" s="137"/>
      <c r="P114" s="1"/>
    </row>
    <row r="115" spans="1:16" ht="33.75" customHeight="1" hidden="1">
      <c r="A115" s="1"/>
      <c r="B115" s="146" t="s">
        <v>205</v>
      </c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"/>
      <c r="O115" s="137"/>
      <c r="P115" s="1"/>
    </row>
    <row r="116" spans="1:16" ht="33" customHeight="1" hidden="1">
      <c r="A116" s="1"/>
      <c r="B116" s="146" t="s">
        <v>206</v>
      </c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"/>
      <c r="O116" s="137"/>
      <c r="P116" s="1"/>
    </row>
    <row r="117" spans="1:16" ht="12.75">
      <c r="A117" s="1"/>
      <c r="B117" s="148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"/>
      <c r="O117" s="137"/>
      <c r="P117" s="1"/>
    </row>
    <row r="118" spans="1:16" ht="12.75">
      <c r="A118" s="1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"/>
      <c r="O118" s="137"/>
      <c r="P118" s="1"/>
    </row>
    <row r="119" spans="1:16" ht="12.75">
      <c r="A119" s="1"/>
      <c r="B119" s="144" t="s">
        <v>207</v>
      </c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"/>
      <c r="O119" s="137"/>
      <c r="P119" s="1"/>
    </row>
    <row r="120" spans="1:16" ht="12.75">
      <c r="A120" s="1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1"/>
      <c r="O120" s="137"/>
      <c r="P120" s="1"/>
    </row>
    <row r="121" spans="1:16" ht="12.75">
      <c r="A121" s="1"/>
      <c r="M121" s="1"/>
      <c r="N121" s="1"/>
      <c r="O121" s="137"/>
      <c r="P121" s="1"/>
    </row>
    <row r="126" spans="2:12" ht="12.75">
      <c r="B126" s="61" t="s">
        <v>208</v>
      </c>
      <c r="C126" s="61"/>
      <c r="D126" s="145" t="s">
        <v>209</v>
      </c>
      <c r="E126" s="145"/>
      <c r="F126" s="145"/>
      <c r="G126" s="61" t="s">
        <v>210</v>
      </c>
      <c r="H126" s="61"/>
      <c r="I126" s="145" t="s">
        <v>211</v>
      </c>
      <c r="J126" s="145"/>
      <c r="K126" s="1"/>
      <c r="L126" s="1"/>
    </row>
  </sheetData>
  <sheetProtection/>
  <mergeCells count="125">
    <mergeCell ref="B7:M7"/>
    <mergeCell ref="C9:D9"/>
    <mergeCell ref="C10:K10"/>
    <mergeCell ref="C11:F11"/>
    <mergeCell ref="G11:K11"/>
    <mergeCell ref="B3:M3"/>
    <mergeCell ref="B4:M4"/>
    <mergeCell ref="B5:M5"/>
    <mergeCell ref="B6:M6"/>
    <mergeCell ref="C15:D15"/>
    <mergeCell ref="E15:K15"/>
    <mergeCell ref="C16:D16"/>
    <mergeCell ref="E16:K16"/>
    <mergeCell ref="C12:K12"/>
    <mergeCell ref="C13:D13"/>
    <mergeCell ref="C14:D14"/>
    <mergeCell ref="E14:K14"/>
    <mergeCell ref="E13:K13"/>
    <mergeCell ref="C21:K21"/>
    <mergeCell ref="C19:G19"/>
    <mergeCell ref="H19:K19"/>
    <mergeCell ref="C20:G20"/>
    <mergeCell ref="H20:K20"/>
    <mergeCell ref="C17:G17"/>
    <mergeCell ref="H17:K17"/>
    <mergeCell ref="C18:H18"/>
    <mergeCell ref="I18:K18"/>
    <mergeCell ref="C29:K29"/>
    <mergeCell ref="C30:K30"/>
    <mergeCell ref="C22:K22"/>
    <mergeCell ref="C23:K23"/>
    <mergeCell ref="C24:K24"/>
    <mergeCell ref="C25:K25"/>
    <mergeCell ref="C26:K26"/>
    <mergeCell ref="C27:K27"/>
    <mergeCell ref="C35:K35"/>
    <mergeCell ref="C36:K36"/>
    <mergeCell ref="C37:K37"/>
    <mergeCell ref="C38:K38"/>
    <mergeCell ref="C31:K31"/>
    <mergeCell ref="C32:K32"/>
    <mergeCell ref="C33:K33"/>
    <mergeCell ref="C34:K34"/>
    <mergeCell ref="C48:K48"/>
    <mergeCell ref="C49:K49"/>
    <mergeCell ref="C50:K50"/>
    <mergeCell ref="C43:K43"/>
    <mergeCell ref="C44:K44"/>
    <mergeCell ref="C39:K39"/>
    <mergeCell ref="C40:K40"/>
    <mergeCell ref="C41:K41"/>
    <mergeCell ref="C42:K42"/>
    <mergeCell ref="C55:K55"/>
    <mergeCell ref="C56:K56"/>
    <mergeCell ref="C57:K57"/>
    <mergeCell ref="C58:K58"/>
    <mergeCell ref="C51:K51"/>
    <mergeCell ref="C52:K52"/>
    <mergeCell ref="C53:K53"/>
    <mergeCell ref="C54:K54"/>
    <mergeCell ref="C64:K64"/>
    <mergeCell ref="C65:K65"/>
    <mergeCell ref="C66:K66"/>
    <mergeCell ref="C67:K67"/>
    <mergeCell ref="C59:K59"/>
    <mergeCell ref="C60:K60"/>
    <mergeCell ref="C61:K61"/>
    <mergeCell ref="C62:K62"/>
    <mergeCell ref="C72:K72"/>
    <mergeCell ref="C74:K74"/>
    <mergeCell ref="C75:K75"/>
    <mergeCell ref="C77:K77"/>
    <mergeCell ref="C68:K68"/>
    <mergeCell ref="C69:K69"/>
    <mergeCell ref="C70:K70"/>
    <mergeCell ref="C71:K71"/>
    <mergeCell ref="C82:K82"/>
    <mergeCell ref="C83:K83"/>
    <mergeCell ref="C84:K84"/>
    <mergeCell ref="C85:K85"/>
    <mergeCell ref="C78:K78"/>
    <mergeCell ref="C79:K79"/>
    <mergeCell ref="C80:K80"/>
    <mergeCell ref="C81:K81"/>
    <mergeCell ref="C86:K86"/>
    <mergeCell ref="C87:K87"/>
    <mergeCell ref="C88:K88"/>
    <mergeCell ref="C94:K94"/>
    <mergeCell ref="C93:K93"/>
    <mergeCell ref="C89:K89"/>
    <mergeCell ref="C90:K90"/>
    <mergeCell ref="C91:K91"/>
    <mergeCell ref="C92:K92"/>
    <mergeCell ref="C102:K102"/>
    <mergeCell ref="C103:K103"/>
    <mergeCell ref="C99:K99"/>
    <mergeCell ref="C100:K100"/>
    <mergeCell ref="C101:K101"/>
    <mergeCell ref="C95:K95"/>
    <mergeCell ref="C96:K96"/>
    <mergeCell ref="C97:K97"/>
    <mergeCell ref="C98:K98"/>
    <mergeCell ref="C108:K108"/>
    <mergeCell ref="C109:K109"/>
    <mergeCell ref="C110:K110"/>
    <mergeCell ref="C104:K104"/>
    <mergeCell ref="C105:K105"/>
    <mergeCell ref="C106:K106"/>
    <mergeCell ref="C107:K107"/>
    <mergeCell ref="B116:M116"/>
    <mergeCell ref="B117:M117"/>
    <mergeCell ref="B118:M118"/>
    <mergeCell ref="C111:K111"/>
    <mergeCell ref="C112:K112"/>
    <mergeCell ref="B114:M114"/>
    <mergeCell ref="C63:K63"/>
    <mergeCell ref="C45:K45"/>
    <mergeCell ref="C46:K46"/>
    <mergeCell ref="C47:K47"/>
    <mergeCell ref="B119:M119"/>
    <mergeCell ref="D126:F126"/>
    <mergeCell ref="I126:J126"/>
    <mergeCell ref="C73:K73"/>
    <mergeCell ref="C76:K76"/>
    <mergeCell ref="B115:M115"/>
  </mergeCells>
  <printOptions/>
  <pageMargins left="0.54" right="0.44" top="0.17" bottom="0.15" header="0.24" footer="0.5"/>
  <pageSetup horizontalDpi="1200" verticalDpi="12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zoomScale="75" zoomScaleNormal="75" zoomScalePageLayoutView="0" workbookViewId="0" topLeftCell="A56">
      <selection activeCell="L51" sqref="L51:L63"/>
    </sheetView>
  </sheetViews>
  <sheetFormatPr defaultColWidth="9.00390625" defaultRowHeight="12.75" outlineLevelRow="1"/>
  <cols>
    <col min="7" max="7" width="8.375" style="0" customWidth="1"/>
    <col min="12" max="12" width="11.875" style="0" customWidth="1"/>
    <col min="13" max="13" width="13.375" style="0" customWidth="1"/>
    <col min="14" max="14" width="12.25390625" style="0" customWidth="1"/>
    <col min="15" max="15" width="18.6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82" t="s">
        <v>0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"/>
      <c r="O3" s="1"/>
      <c r="P3" s="1"/>
    </row>
    <row r="4" spans="1:16" ht="12.75">
      <c r="A4" s="1"/>
      <c r="B4" s="182" t="s">
        <v>1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"/>
      <c r="O4" s="1"/>
      <c r="P4" s="1"/>
    </row>
    <row r="5" spans="1:16" ht="12.75">
      <c r="A5" s="1"/>
      <c r="B5" s="182" t="s">
        <v>2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"/>
      <c r="O5" s="1"/>
      <c r="P5" s="1"/>
    </row>
    <row r="6" spans="1:16" ht="12.75">
      <c r="A6" s="1"/>
      <c r="B6" s="182" t="s">
        <v>3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"/>
      <c r="O6" s="1"/>
      <c r="P6" s="1"/>
    </row>
    <row r="7" spans="1:16" ht="12.75">
      <c r="A7" s="1"/>
      <c r="B7" s="182" t="s">
        <v>236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83" t="s">
        <v>5</v>
      </c>
      <c r="D9" s="183"/>
      <c r="E9" s="3" t="s">
        <v>237</v>
      </c>
      <c r="F9" s="1"/>
      <c r="G9" s="1"/>
      <c r="H9" s="1"/>
      <c r="I9" s="1"/>
      <c r="J9" s="1"/>
      <c r="K9" s="1"/>
      <c r="L9" s="1"/>
      <c r="M9" s="4" t="s">
        <v>7</v>
      </c>
      <c r="N9" s="114" t="s">
        <v>8</v>
      </c>
      <c r="O9" s="1"/>
      <c r="P9" s="1"/>
    </row>
    <row r="10" spans="1:16" ht="37.5" customHeight="1">
      <c r="A10" s="1"/>
      <c r="B10" s="6"/>
      <c r="C10" s="184" t="s">
        <v>9</v>
      </c>
      <c r="D10" s="184"/>
      <c r="E10" s="184"/>
      <c r="F10" s="184"/>
      <c r="G10" s="184"/>
      <c r="H10" s="184"/>
      <c r="I10" s="184"/>
      <c r="J10" s="184"/>
      <c r="K10" s="184"/>
      <c r="L10" s="7" t="s">
        <v>10</v>
      </c>
      <c r="M10" s="7" t="s">
        <v>11</v>
      </c>
      <c r="N10" s="7" t="s">
        <v>12</v>
      </c>
      <c r="O10" s="1"/>
      <c r="P10" s="1"/>
    </row>
    <row r="11" spans="1:16" ht="12.75">
      <c r="A11" s="1"/>
      <c r="B11" s="8"/>
      <c r="C11" s="172" t="s">
        <v>13</v>
      </c>
      <c r="D11" s="172"/>
      <c r="E11" s="172"/>
      <c r="F11" s="172"/>
      <c r="G11" s="185" t="s">
        <v>14</v>
      </c>
      <c r="H11" s="185"/>
      <c r="I11" s="185"/>
      <c r="J11" s="185"/>
      <c r="K11" s="185"/>
      <c r="L11" s="9"/>
      <c r="M11" s="9"/>
      <c r="N11" s="9"/>
      <c r="O11" s="1"/>
      <c r="P11" s="1"/>
    </row>
    <row r="12" spans="1:16" ht="12.75">
      <c r="A12" s="1"/>
      <c r="B12" s="10" t="s">
        <v>15</v>
      </c>
      <c r="C12" s="175" t="s">
        <v>16</v>
      </c>
      <c r="D12" s="175"/>
      <c r="E12" s="175"/>
      <c r="F12" s="175"/>
      <c r="G12" s="175"/>
      <c r="H12" s="175"/>
      <c r="I12" s="175"/>
      <c r="J12" s="175"/>
      <c r="K12" s="175"/>
      <c r="L12" s="11"/>
      <c r="M12" s="11"/>
      <c r="N12" s="11"/>
      <c r="O12" s="1"/>
      <c r="P12" s="1"/>
    </row>
    <row r="13" spans="1:16" ht="12.75">
      <c r="A13" s="1"/>
      <c r="B13" s="8" t="s">
        <v>17</v>
      </c>
      <c r="C13" s="142" t="s">
        <v>18</v>
      </c>
      <c r="D13" s="142"/>
      <c r="E13" s="179" t="s">
        <v>231</v>
      </c>
      <c r="F13" s="180"/>
      <c r="G13" s="180"/>
      <c r="H13" s="180"/>
      <c r="I13" s="180"/>
      <c r="J13" s="180"/>
      <c r="K13" s="181"/>
      <c r="L13" s="9"/>
      <c r="M13" s="9"/>
      <c r="N13" s="9"/>
      <c r="O13" s="1"/>
      <c r="P13" s="1"/>
    </row>
    <row r="14" spans="1:16" ht="12.75">
      <c r="A14" s="1"/>
      <c r="B14" s="8" t="s">
        <v>20</v>
      </c>
      <c r="C14" s="142" t="s">
        <v>21</v>
      </c>
      <c r="D14" s="142"/>
      <c r="E14" s="176">
        <v>16</v>
      </c>
      <c r="F14" s="177"/>
      <c r="G14" s="177"/>
      <c r="H14" s="177"/>
      <c r="I14" s="177"/>
      <c r="J14" s="177"/>
      <c r="K14" s="178"/>
      <c r="L14" s="9"/>
      <c r="M14" s="9"/>
      <c r="N14" s="9"/>
      <c r="O14" s="1"/>
      <c r="P14" s="1"/>
    </row>
    <row r="15" spans="1:16" ht="12.75">
      <c r="A15" s="1"/>
      <c r="B15" s="8" t="s">
        <v>22</v>
      </c>
      <c r="C15" s="142" t="s">
        <v>23</v>
      </c>
      <c r="D15" s="142"/>
      <c r="E15" s="171">
        <v>1</v>
      </c>
      <c r="F15" s="171"/>
      <c r="G15" s="171"/>
      <c r="H15" s="171"/>
      <c r="I15" s="171"/>
      <c r="J15" s="171"/>
      <c r="K15" s="171"/>
      <c r="L15" s="9"/>
      <c r="M15" s="9"/>
      <c r="N15" s="9"/>
      <c r="O15" s="1"/>
      <c r="P15" s="1"/>
    </row>
    <row r="16" spans="1:16" ht="12.75">
      <c r="A16" s="1"/>
      <c r="B16" s="8" t="s">
        <v>24</v>
      </c>
      <c r="C16" s="142" t="s">
        <v>25</v>
      </c>
      <c r="D16" s="142"/>
      <c r="E16" s="150">
        <v>127</v>
      </c>
      <c r="F16" s="150"/>
      <c r="G16" s="150"/>
      <c r="H16" s="150"/>
      <c r="I16" s="150"/>
      <c r="J16" s="150"/>
      <c r="K16" s="150"/>
      <c r="L16" s="9"/>
      <c r="M16" s="9"/>
      <c r="N16" s="9"/>
      <c r="O16" s="1"/>
      <c r="P16" s="1"/>
    </row>
    <row r="17" spans="1:16" ht="12.75">
      <c r="A17" s="1"/>
      <c r="B17" s="8" t="s">
        <v>26</v>
      </c>
      <c r="C17" s="142" t="s">
        <v>27</v>
      </c>
      <c r="D17" s="142"/>
      <c r="E17" s="142"/>
      <c r="F17" s="142"/>
      <c r="G17" s="142"/>
      <c r="H17" s="170">
        <v>5891.4</v>
      </c>
      <c r="I17" s="171"/>
      <c r="J17" s="171"/>
      <c r="K17" s="171"/>
      <c r="L17" s="9"/>
      <c r="M17" s="9"/>
      <c r="N17" s="9"/>
      <c r="O17" s="1"/>
      <c r="P17" s="1"/>
    </row>
    <row r="18" spans="1:16" ht="12.75">
      <c r="A18" s="1"/>
      <c r="B18" s="12" t="s">
        <v>28</v>
      </c>
      <c r="C18" s="172" t="s">
        <v>29</v>
      </c>
      <c r="D18" s="172"/>
      <c r="E18" s="172"/>
      <c r="F18" s="172"/>
      <c r="G18" s="172"/>
      <c r="H18" s="172"/>
      <c r="I18" s="173">
        <f>H19+H20</f>
        <v>5891.4</v>
      </c>
      <c r="J18" s="174"/>
      <c r="K18" s="174"/>
      <c r="L18" s="9"/>
      <c r="M18" s="9"/>
      <c r="N18" s="9"/>
      <c r="O18" s="1"/>
      <c r="P18" s="1"/>
    </row>
    <row r="19" spans="1:16" ht="12.75">
      <c r="A19" s="1"/>
      <c r="B19" s="8" t="s">
        <v>30</v>
      </c>
      <c r="C19" s="142" t="s">
        <v>31</v>
      </c>
      <c r="D19" s="142"/>
      <c r="E19" s="142"/>
      <c r="F19" s="142"/>
      <c r="G19" s="142"/>
      <c r="H19" s="165">
        <v>5858.4</v>
      </c>
      <c r="I19" s="166"/>
      <c r="J19" s="166"/>
      <c r="K19" s="167"/>
      <c r="L19" s="9"/>
      <c r="M19" s="9"/>
      <c r="N19" s="9"/>
      <c r="O19" s="1"/>
      <c r="P19" s="1"/>
    </row>
    <row r="20" spans="1:16" ht="13.5" thickBot="1">
      <c r="A20" s="1"/>
      <c r="B20" s="13" t="s">
        <v>32</v>
      </c>
      <c r="C20" s="168" t="s">
        <v>33</v>
      </c>
      <c r="D20" s="168"/>
      <c r="E20" s="168"/>
      <c r="F20" s="168"/>
      <c r="G20" s="168"/>
      <c r="H20" s="169">
        <v>33</v>
      </c>
      <c r="I20" s="169"/>
      <c r="J20" s="169"/>
      <c r="K20" s="169"/>
      <c r="L20" s="14"/>
      <c r="M20" s="14"/>
      <c r="N20" s="14"/>
      <c r="O20" s="1"/>
      <c r="P20" s="1"/>
    </row>
    <row r="21" spans="1:16" ht="22.5" customHeight="1">
      <c r="A21" s="1"/>
      <c r="B21" s="15" t="s">
        <v>34</v>
      </c>
      <c r="C21" s="162" t="s">
        <v>35</v>
      </c>
      <c r="D21" s="163"/>
      <c r="E21" s="163"/>
      <c r="F21" s="163"/>
      <c r="G21" s="163"/>
      <c r="H21" s="163"/>
      <c r="I21" s="163"/>
      <c r="J21" s="163"/>
      <c r="K21" s="164"/>
      <c r="L21" s="16">
        <f>SUM(L22:L25)</f>
        <v>950283.72</v>
      </c>
      <c r="M21" s="16">
        <f>SUM(M22:M25)</f>
        <v>894588.87</v>
      </c>
      <c r="N21" s="17"/>
      <c r="O21" s="18">
        <f>O22-L26</f>
        <v>-10362.023999999976</v>
      </c>
      <c r="P21" s="1"/>
    </row>
    <row r="22" spans="1:16" ht="12.75">
      <c r="A22" s="1"/>
      <c r="B22" s="19">
        <v>7</v>
      </c>
      <c r="C22" s="143" t="s">
        <v>36</v>
      </c>
      <c r="D22" s="143"/>
      <c r="E22" s="143"/>
      <c r="F22" s="143"/>
      <c r="G22" s="143"/>
      <c r="H22" s="143"/>
      <c r="I22" s="143"/>
      <c r="J22" s="143"/>
      <c r="K22" s="143"/>
      <c r="L22" s="20">
        <f>'[11]Sheet1'!$M$43</f>
        <v>74350.18</v>
      </c>
      <c r="M22" s="20">
        <f>L22</f>
        <v>74350.18</v>
      </c>
      <c r="N22" s="21">
        <f aca="true" t="shared" si="0" ref="N22:N27">L22-M22</f>
        <v>0</v>
      </c>
      <c r="O22" s="22">
        <f>H19*22.92*7</f>
        <v>939921.696</v>
      </c>
      <c r="P22" s="1"/>
    </row>
    <row r="23" spans="1:16" ht="12.75">
      <c r="A23" s="1"/>
      <c r="B23" s="19">
        <v>8</v>
      </c>
      <c r="C23" s="143" t="s">
        <v>37</v>
      </c>
      <c r="D23" s="143"/>
      <c r="E23" s="143"/>
      <c r="F23" s="143"/>
      <c r="G23" s="143"/>
      <c r="H23" s="143"/>
      <c r="I23" s="143"/>
      <c r="J23" s="143"/>
      <c r="K23" s="143"/>
      <c r="L23" s="20">
        <f>'[11]Sheet1'!$M$44</f>
        <v>384121.15</v>
      </c>
      <c r="M23" s="20">
        <f>L23</f>
        <v>384121.15</v>
      </c>
      <c r="N23" s="21">
        <f t="shared" si="0"/>
        <v>0</v>
      </c>
      <c r="O23" s="23"/>
      <c r="P23" s="1"/>
    </row>
    <row r="24" spans="1:16" ht="12.75">
      <c r="A24" s="1"/>
      <c r="B24" s="19">
        <v>9</v>
      </c>
      <c r="C24" s="143" t="s">
        <v>38</v>
      </c>
      <c r="D24" s="143"/>
      <c r="E24" s="143"/>
      <c r="F24" s="143"/>
      <c r="G24" s="143"/>
      <c r="H24" s="143"/>
      <c r="I24" s="143"/>
      <c r="J24" s="143"/>
      <c r="K24" s="143"/>
      <c r="L24" s="20">
        <f>'[11]Sheet1'!$M$29+'[11]Sheet1'!$M$30+'[11]Sheet1'!$M$31+'[11]Sheet1'!$M$32</f>
        <v>491812.39</v>
      </c>
      <c r="M24" s="20">
        <v>436117.54</v>
      </c>
      <c r="N24" s="21">
        <f t="shared" si="0"/>
        <v>55694.850000000035</v>
      </c>
      <c r="O24" s="23">
        <v>23.9765908709984</v>
      </c>
      <c r="P24" s="1"/>
    </row>
    <row r="25" spans="1:16" ht="12.75" hidden="1">
      <c r="A25" s="1"/>
      <c r="B25" s="19">
        <v>10</v>
      </c>
      <c r="C25" s="143" t="s">
        <v>39</v>
      </c>
      <c r="D25" s="143"/>
      <c r="E25" s="143"/>
      <c r="F25" s="143"/>
      <c r="G25" s="143"/>
      <c r="H25" s="143"/>
      <c r="I25" s="143"/>
      <c r="J25" s="143"/>
      <c r="K25" s="143"/>
      <c r="L25" s="20"/>
      <c r="M25" s="20"/>
      <c r="N25" s="21">
        <f t="shared" si="0"/>
        <v>0</v>
      </c>
      <c r="O25" s="23"/>
      <c r="P25" s="1"/>
    </row>
    <row r="26" spans="1:16" ht="12.75">
      <c r="A26" s="1"/>
      <c r="B26" s="24"/>
      <c r="C26" s="159" t="s">
        <v>40</v>
      </c>
      <c r="D26" s="160"/>
      <c r="E26" s="160"/>
      <c r="F26" s="160"/>
      <c r="G26" s="160"/>
      <c r="H26" s="160"/>
      <c r="I26" s="160"/>
      <c r="J26" s="160"/>
      <c r="K26" s="161"/>
      <c r="L26" s="25">
        <f>L22+L23+L24+L25</f>
        <v>950283.72</v>
      </c>
      <c r="M26" s="25">
        <f>M22+M23+M24+M25</f>
        <v>894588.87</v>
      </c>
      <c r="N26" s="26">
        <f t="shared" si="0"/>
        <v>55694.84999999998</v>
      </c>
      <c r="O26" s="23">
        <f>L26/H19/7</f>
        <v>23.17267805934336</v>
      </c>
      <c r="P26" s="1"/>
    </row>
    <row r="27" spans="1:16" s="30" customFormat="1" ht="24.75" customHeight="1" thickBot="1">
      <c r="A27" s="23"/>
      <c r="B27" s="27"/>
      <c r="C27" s="152" t="s">
        <v>41</v>
      </c>
      <c r="D27" s="152"/>
      <c r="E27" s="152"/>
      <c r="F27" s="152"/>
      <c r="G27" s="152"/>
      <c r="H27" s="152"/>
      <c r="I27" s="152"/>
      <c r="J27" s="152"/>
      <c r="K27" s="152"/>
      <c r="L27" s="28">
        <f>L26/H19/7</f>
        <v>23.17267805934336</v>
      </c>
      <c r="M27" s="28">
        <f>M26/H19/7</f>
        <v>21.814558582548138</v>
      </c>
      <c r="N27" s="29">
        <f t="shared" si="0"/>
        <v>1.358119476795224</v>
      </c>
      <c r="O27" s="23">
        <f>L26/H17/7</f>
        <v>23.042878966435335</v>
      </c>
      <c r="P27" s="23"/>
    </row>
    <row r="28" spans="1:16" s="30" customFormat="1" ht="13.5" thickBot="1">
      <c r="A28" s="23"/>
      <c r="B28" s="31"/>
      <c r="C28" s="32"/>
      <c r="D28" s="33"/>
      <c r="E28" s="33"/>
      <c r="F28" s="33"/>
      <c r="G28" s="33"/>
      <c r="H28" s="33"/>
      <c r="I28" s="33"/>
      <c r="J28" s="33"/>
      <c r="K28" s="34"/>
      <c r="L28" s="35"/>
      <c r="M28" s="35"/>
      <c r="N28" s="35"/>
      <c r="O28" s="23"/>
      <c r="P28" s="23"/>
    </row>
    <row r="29" spans="1:16" ht="12.75">
      <c r="A29" s="1"/>
      <c r="B29" s="36" t="s">
        <v>42</v>
      </c>
      <c r="C29" s="158" t="s">
        <v>43</v>
      </c>
      <c r="D29" s="158"/>
      <c r="E29" s="158"/>
      <c r="F29" s="158"/>
      <c r="G29" s="158"/>
      <c r="H29" s="158"/>
      <c r="I29" s="158"/>
      <c r="J29" s="158"/>
      <c r="K29" s="158"/>
      <c r="L29" s="37"/>
      <c r="M29" s="37"/>
      <c r="N29" s="17">
        <f aca="true" t="shared" si="1" ref="N29:N61">L29-M29</f>
        <v>0</v>
      </c>
      <c r="O29" s="1"/>
      <c r="P29" s="1"/>
    </row>
    <row r="30" spans="1:16" ht="12.75">
      <c r="A30" s="1"/>
      <c r="B30" s="38">
        <v>11</v>
      </c>
      <c r="C30" s="150" t="s">
        <v>45</v>
      </c>
      <c r="D30" s="150"/>
      <c r="E30" s="150"/>
      <c r="F30" s="150"/>
      <c r="G30" s="150"/>
      <c r="H30" s="150"/>
      <c r="I30" s="150"/>
      <c r="J30" s="150"/>
      <c r="K30" s="150"/>
      <c r="L30" s="39">
        <f>L31+L34+L38+L45</f>
        <v>674735.9500000001</v>
      </c>
      <c r="M30" s="39">
        <f>M31+M34+M38+M45</f>
        <v>674735.9500000001</v>
      </c>
      <c r="N30" s="40">
        <f t="shared" si="1"/>
        <v>0</v>
      </c>
      <c r="O30" s="18">
        <f>L26-L25</f>
        <v>950283.72</v>
      </c>
      <c r="P30" s="1"/>
    </row>
    <row r="31" spans="1:16" ht="12.75">
      <c r="A31" s="1"/>
      <c r="B31" s="41" t="s">
        <v>46</v>
      </c>
      <c r="C31" s="150" t="s">
        <v>47</v>
      </c>
      <c r="D31" s="150"/>
      <c r="E31" s="150"/>
      <c r="F31" s="150"/>
      <c r="G31" s="150"/>
      <c r="H31" s="150"/>
      <c r="I31" s="150"/>
      <c r="J31" s="150"/>
      <c r="K31" s="150"/>
      <c r="L31" s="39">
        <f>SUM(L32:L33)</f>
        <v>510966.53</v>
      </c>
      <c r="M31" s="39">
        <f>SUM(M32:M33)</f>
        <v>510966.53</v>
      </c>
      <c r="N31" s="40">
        <f t="shared" si="1"/>
        <v>0</v>
      </c>
      <c r="O31" s="1">
        <f>O30/H19/7</f>
        <v>23.17267805934336</v>
      </c>
      <c r="P31" s="1"/>
    </row>
    <row r="32" spans="1:16" ht="12.75">
      <c r="A32" s="1"/>
      <c r="B32" s="42" t="s">
        <v>48</v>
      </c>
      <c r="C32" s="142" t="s">
        <v>49</v>
      </c>
      <c r="D32" s="142"/>
      <c r="E32" s="142"/>
      <c r="F32" s="142"/>
      <c r="G32" s="142"/>
      <c r="H32" s="142"/>
      <c r="I32" s="142"/>
      <c r="J32" s="142"/>
      <c r="K32" s="142"/>
      <c r="L32" s="43">
        <f>'[11]Sheet1'!$M$64</f>
        <v>231876.02</v>
      </c>
      <c r="M32" s="43">
        <f>L32</f>
        <v>231876.02</v>
      </c>
      <c r="N32" s="40">
        <f t="shared" si="1"/>
        <v>0</v>
      </c>
      <c r="O32" s="1"/>
      <c r="P32" s="1"/>
    </row>
    <row r="33" spans="1:16" ht="12.75">
      <c r="A33" s="1"/>
      <c r="B33" s="42" t="s">
        <v>50</v>
      </c>
      <c r="C33" s="142" t="s">
        <v>51</v>
      </c>
      <c r="D33" s="142"/>
      <c r="E33" s="142"/>
      <c r="F33" s="142"/>
      <c r="G33" s="142"/>
      <c r="H33" s="142"/>
      <c r="I33" s="142"/>
      <c r="J33" s="142"/>
      <c r="K33" s="142"/>
      <c r="L33" s="43">
        <f>'[11]Sheet1'!$M$65</f>
        <v>279090.51</v>
      </c>
      <c r="M33" s="43">
        <f>L33</f>
        <v>279090.51</v>
      </c>
      <c r="N33" s="40">
        <f t="shared" si="1"/>
        <v>0</v>
      </c>
      <c r="O33" s="1"/>
      <c r="P33" s="1"/>
    </row>
    <row r="34" spans="1:16" ht="12.75">
      <c r="A34" s="1"/>
      <c r="B34" s="41" t="s">
        <v>52</v>
      </c>
      <c r="C34" s="150" t="s">
        <v>53</v>
      </c>
      <c r="D34" s="150"/>
      <c r="E34" s="150"/>
      <c r="F34" s="150"/>
      <c r="G34" s="150"/>
      <c r="H34" s="150"/>
      <c r="I34" s="150"/>
      <c r="J34" s="150"/>
      <c r="K34" s="150"/>
      <c r="L34" s="39">
        <f>SUM(L35:L37)</f>
        <v>64146.73000000001</v>
      </c>
      <c r="M34" s="39">
        <f>SUM(M35:M37)</f>
        <v>64146.73000000001</v>
      </c>
      <c r="N34" s="40">
        <f t="shared" si="1"/>
        <v>0</v>
      </c>
      <c r="O34" s="1"/>
      <c r="P34" s="1"/>
    </row>
    <row r="35" spans="1:16" ht="12.75">
      <c r="A35" s="1"/>
      <c r="B35" s="42" t="s">
        <v>54</v>
      </c>
      <c r="C35" s="142" t="s">
        <v>55</v>
      </c>
      <c r="D35" s="142"/>
      <c r="E35" s="142"/>
      <c r="F35" s="142"/>
      <c r="G35" s="142"/>
      <c r="H35" s="142"/>
      <c r="I35" s="142"/>
      <c r="J35" s="142"/>
      <c r="K35" s="142"/>
      <c r="L35" s="43">
        <f>'[11]Sheet1'!$M$67</f>
        <v>28063.08</v>
      </c>
      <c r="M35" s="43">
        <f>L35</f>
        <v>28063.08</v>
      </c>
      <c r="N35" s="40">
        <f t="shared" si="1"/>
        <v>0</v>
      </c>
      <c r="O35" s="1"/>
      <c r="P35" s="1"/>
    </row>
    <row r="36" spans="1:16" ht="12.75">
      <c r="A36" s="1"/>
      <c r="B36" s="42" t="s">
        <v>56</v>
      </c>
      <c r="C36" s="142" t="s">
        <v>57</v>
      </c>
      <c r="D36" s="142"/>
      <c r="E36" s="142"/>
      <c r="F36" s="142"/>
      <c r="G36" s="142"/>
      <c r="H36" s="142"/>
      <c r="I36" s="142"/>
      <c r="J36" s="142"/>
      <c r="K36" s="142"/>
      <c r="L36" s="43">
        <f>'[11]Sheet1'!$M$68</f>
        <v>26054.13</v>
      </c>
      <c r="M36" s="43">
        <f>L36</f>
        <v>26054.13</v>
      </c>
      <c r="N36" s="40">
        <f t="shared" si="1"/>
        <v>0</v>
      </c>
      <c r="O36" s="1"/>
      <c r="P36" s="1"/>
    </row>
    <row r="37" spans="1:16" ht="12.75">
      <c r="A37" s="1"/>
      <c r="B37" s="42" t="s">
        <v>58</v>
      </c>
      <c r="C37" s="142" t="s">
        <v>59</v>
      </c>
      <c r="D37" s="142"/>
      <c r="E37" s="142"/>
      <c r="F37" s="142"/>
      <c r="G37" s="142"/>
      <c r="H37" s="142"/>
      <c r="I37" s="142"/>
      <c r="J37" s="142"/>
      <c r="K37" s="142"/>
      <c r="L37" s="43">
        <f>'[11]Sheet1'!$M$69</f>
        <v>10029.52</v>
      </c>
      <c r="M37" s="43">
        <f>L37</f>
        <v>10029.52</v>
      </c>
      <c r="N37" s="40">
        <f t="shared" si="1"/>
        <v>0</v>
      </c>
      <c r="O37" s="1"/>
      <c r="P37" s="1"/>
    </row>
    <row r="38" spans="1:16" ht="12.75">
      <c r="A38" s="1"/>
      <c r="B38" s="41" t="s">
        <v>60</v>
      </c>
      <c r="C38" s="150" t="s">
        <v>61</v>
      </c>
      <c r="D38" s="150"/>
      <c r="E38" s="150"/>
      <c r="F38" s="150"/>
      <c r="G38" s="150"/>
      <c r="H38" s="150"/>
      <c r="I38" s="150"/>
      <c r="J38" s="150"/>
      <c r="K38" s="150"/>
      <c r="L38" s="39">
        <f>SUM(L39:L44)</f>
        <v>19129.56</v>
      </c>
      <c r="M38" s="39">
        <f>SUM(M39:M44)</f>
        <v>19129.56</v>
      </c>
      <c r="N38" s="44">
        <f t="shared" si="1"/>
        <v>0</v>
      </c>
      <c r="O38" s="1"/>
      <c r="P38" s="1"/>
    </row>
    <row r="39" spans="1:16" ht="12.75">
      <c r="A39" s="1"/>
      <c r="B39" s="42" t="s">
        <v>62</v>
      </c>
      <c r="C39" s="142" t="s">
        <v>63</v>
      </c>
      <c r="D39" s="142"/>
      <c r="E39" s="142"/>
      <c r="F39" s="142"/>
      <c r="G39" s="142"/>
      <c r="H39" s="142"/>
      <c r="I39" s="142"/>
      <c r="J39" s="142"/>
      <c r="K39" s="142"/>
      <c r="L39" s="43">
        <f>'[11]Sheet1'!$M$71</f>
        <v>12431.44</v>
      </c>
      <c r="M39" s="43">
        <f aca="true" t="shared" si="2" ref="M39:M44">L39</f>
        <v>12431.44</v>
      </c>
      <c r="N39" s="40">
        <f t="shared" si="1"/>
        <v>0</v>
      </c>
      <c r="O39" s="1"/>
      <c r="P39" s="1"/>
    </row>
    <row r="40" spans="1:16" ht="12.75">
      <c r="A40" s="1"/>
      <c r="B40" s="42" t="s">
        <v>64</v>
      </c>
      <c r="C40" s="142" t="s">
        <v>65</v>
      </c>
      <c r="D40" s="142"/>
      <c r="E40" s="142"/>
      <c r="F40" s="142"/>
      <c r="G40" s="142"/>
      <c r="H40" s="142"/>
      <c r="I40" s="142"/>
      <c r="J40" s="142"/>
      <c r="K40" s="142"/>
      <c r="L40" s="43">
        <v>0</v>
      </c>
      <c r="M40" s="43">
        <f t="shared" si="2"/>
        <v>0</v>
      </c>
      <c r="N40" s="40">
        <f t="shared" si="1"/>
        <v>0</v>
      </c>
      <c r="O40" s="1"/>
      <c r="P40" s="1"/>
    </row>
    <row r="41" spans="1:16" ht="12.75">
      <c r="A41" s="1"/>
      <c r="B41" s="42" t="s">
        <v>66</v>
      </c>
      <c r="C41" s="142" t="s">
        <v>67</v>
      </c>
      <c r="D41" s="142"/>
      <c r="E41" s="142"/>
      <c r="F41" s="142"/>
      <c r="G41" s="142"/>
      <c r="H41" s="142"/>
      <c r="I41" s="142"/>
      <c r="J41" s="142"/>
      <c r="K41" s="142"/>
      <c r="L41" s="43"/>
      <c r="M41" s="43">
        <f t="shared" si="2"/>
        <v>0</v>
      </c>
      <c r="N41" s="40">
        <f t="shared" si="1"/>
        <v>0</v>
      </c>
      <c r="O41" s="1"/>
      <c r="P41" s="1"/>
    </row>
    <row r="42" spans="1:16" ht="12.75">
      <c r="A42" s="1"/>
      <c r="B42" s="42" t="s">
        <v>68</v>
      </c>
      <c r="C42" s="157" t="s">
        <v>215</v>
      </c>
      <c r="D42" s="142"/>
      <c r="E42" s="142"/>
      <c r="F42" s="142"/>
      <c r="G42" s="142"/>
      <c r="H42" s="142"/>
      <c r="I42" s="142"/>
      <c r="J42" s="142"/>
      <c r="K42" s="142"/>
      <c r="L42" s="43">
        <f>'[11]Sheet1'!$M$73</f>
        <v>1261.12</v>
      </c>
      <c r="M42" s="43">
        <f t="shared" si="2"/>
        <v>1261.12</v>
      </c>
      <c r="N42" s="40">
        <f t="shared" si="1"/>
        <v>0</v>
      </c>
      <c r="O42" s="1"/>
      <c r="P42" s="1"/>
    </row>
    <row r="43" spans="1:16" ht="12.75">
      <c r="A43" s="1"/>
      <c r="B43" s="42" t="s">
        <v>70</v>
      </c>
      <c r="C43" s="142" t="s">
        <v>71</v>
      </c>
      <c r="D43" s="142"/>
      <c r="E43" s="142"/>
      <c r="F43" s="142"/>
      <c r="G43" s="142"/>
      <c r="H43" s="142"/>
      <c r="I43" s="142"/>
      <c r="J43" s="142"/>
      <c r="K43" s="142"/>
      <c r="L43" s="43">
        <f>'[11]Sheet1'!$M$76</f>
        <v>4625</v>
      </c>
      <c r="M43" s="43">
        <f t="shared" si="2"/>
        <v>4625</v>
      </c>
      <c r="N43" s="40">
        <f t="shared" si="1"/>
        <v>0</v>
      </c>
      <c r="O43" s="1"/>
      <c r="P43" s="1"/>
    </row>
    <row r="44" spans="1:16" ht="12.75">
      <c r="A44" s="1"/>
      <c r="B44" s="42" t="s">
        <v>72</v>
      </c>
      <c r="C44" s="142" t="s">
        <v>73</v>
      </c>
      <c r="D44" s="142"/>
      <c r="E44" s="142"/>
      <c r="F44" s="142"/>
      <c r="G44" s="142"/>
      <c r="H44" s="142"/>
      <c r="I44" s="142"/>
      <c r="J44" s="142"/>
      <c r="K44" s="142"/>
      <c r="L44" s="43">
        <v>812</v>
      </c>
      <c r="M44" s="43">
        <f t="shared" si="2"/>
        <v>812</v>
      </c>
      <c r="N44" s="40">
        <f t="shared" si="1"/>
        <v>0</v>
      </c>
      <c r="O44" s="1"/>
      <c r="P44" s="1"/>
    </row>
    <row r="45" spans="1:16" ht="12.75">
      <c r="A45" s="1"/>
      <c r="B45" s="41" t="s">
        <v>76</v>
      </c>
      <c r="C45" s="150" t="s">
        <v>77</v>
      </c>
      <c r="D45" s="150"/>
      <c r="E45" s="150"/>
      <c r="F45" s="150"/>
      <c r="G45" s="150"/>
      <c r="H45" s="150"/>
      <c r="I45" s="150"/>
      <c r="J45" s="150"/>
      <c r="K45" s="150"/>
      <c r="L45" s="39">
        <f>SUM(L46:L49)</f>
        <v>80493.13</v>
      </c>
      <c r="M45" s="39">
        <f>SUM(M46:M49)</f>
        <v>80493.13</v>
      </c>
      <c r="N45" s="44">
        <f t="shared" si="1"/>
        <v>0</v>
      </c>
      <c r="O45" s="1"/>
      <c r="P45" s="1"/>
    </row>
    <row r="46" spans="1:16" ht="12.75">
      <c r="A46" s="1"/>
      <c r="B46" s="42" t="s">
        <v>78</v>
      </c>
      <c r="C46" s="142" t="s">
        <v>79</v>
      </c>
      <c r="D46" s="142"/>
      <c r="E46" s="142"/>
      <c r="F46" s="142"/>
      <c r="G46" s="142"/>
      <c r="H46" s="142"/>
      <c r="I46" s="142"/>
      <c r="J46" s="142"/>
      <c r="K46" s="142"/>
      <c r="L46" s="43">
        <v>34125</v>
      </c>
      <c r="M46" s="43">
        <f>L46</f>
        <v>34125</v>
      </c>
      <c r="N46" s="40">
        <f t="shared" si="1"/>
        <v>0</v>
      </c>
      <c r="O46" s="1"/>
      <c r="P46" s="1"/>
    </row>
    <row r="47" spans="1:16" ht="12.75">
      <c r="A47" s="1"/>
      <c r="B47" s="42" t="s">
        <v>80</v>
      </c>
      <c r="C47" s="142" t="s">
        <v>81</v>
      </c>
      <c r="D47" s="142"/>
      <c r="E47" s="142"/>
      <c r="F47" s="142"/>
      <c r="G47" s="142"/>
      <c r="H47" s="142"/>
      <c r="I47" s="142"/>
      <c r="J47" s="142"/>
      <c r="K47" s="142"/>
      <c r="L47" s="43">
        <f>'[11]Sheet1'!$M$82</f>
        <v>21915.25</v>
      </c>
      <c r="M47" s="43">
        <f>L47</f>
        <v>21915.25</v>
      </c>
      <c r="N47" s="40">
        <f t="shared" si="1"/>
        <v>0</v>
      </c>
      <c r="O47" s="1"/>
      <c r="P47" s="1"/>
    </row>
    <row r="48" spans="1:16" ht="12.75">
      <c r="A48" s="1"/>
      <c r="B48" s="42" t="s">
        <v>82</v>
      </c>
      <c r="C48" s="142" t="s">
        <v>83</v>
      </c>
      <c r="D48" s="142"/>
      <c r="E48" s="142"/>
      <c r="F48" s="142"/>
      <c r="G48" s="142"/>
      <c r="H48" s="142"/>
      <c r="I48" s="142"/>
      <c r="J48" s="142"/>
      <c r="K48" s="142"/>
      <c r="L48" s="43">
        <f>'[11]Sheet1'!$M$83</f>
        <v>5455.88</v>
      </c>
      <c r="M48" s="43">
        <f>L48</f>
        <v>5455.88</v>
      </c>
      <c r="N48" s="40">
        <f t="shared" si="1"/>
        <v>0</v>
      </c>
      <c r="O48" s="1"/>
      <c r="P48" s="1"/>
    </row>
    <row r="49" spans="1:16" ht="12.75">
      <c r="A49" s="1"/>
      <c r="B49" s="42" t="s">
        <v>84</v>
      </c>
      <c r="C49" s="142" t="s">
        <v>85</v>
      </c>
      <c r="D49" s="142"/>
      <c r="E49" s="142"/>
      <c r="F49" s="142"/>
      <c r="G49" s="142"/>
      <c r="H49" s="142"/>
      <c r="I49" s="142"/>
      <c r="J49" s="142"/>
      <c r="K49" s="142"/>
      <c r="L49" s="43">
        <v>18997</v>
      </c>
      <c r="M49" s="43">
        <f>L49</f>
        <v>18997</v>
      </c>
      <c r="N49" s="40">
        <f t="shared" si="1"/>
        <v>0</v>
      </c>
      <c r="O49" s="1"/>
      <c r="P49" s="1"/>
    </row>
    <row r="50" spans="1:16" ht="12.75">
      <c r="A50" s="1"/>
      <c r="B50" s="41" t="s">
        <v>86</v>
      </c>
      <c r="C50" s="150" t="s">
        <v>87</v>
      </c>
      <c r="D50" s="150"/>
      <c r="E50" s="150"/>
      <c r="F50" s="150"/>
      <c r="G50" s="150"/>
      <c r="H50" s="150"/>
      <c r="I50" s="150"/>
      <c r="J50" s="150"/>
      <c r="K50" s="150"/>
      <c r="L50" s="39">
        <f>SUM(L51:L63)</f>
        <v>404350.12</v>
      </c>
      <c r="M50" s="39">
        <f>SUM(M51:M63)</f>
        <v>404350.12</v>
      </c>
      <c r="N50" s="44">
        <f t="shared" si="1"/>
        <v>0</v>
      </c>
      <c r="O50" s="1"/>
      <c r="P50" s="1"/>
    </row>
    <row r="51" spans="1:16" ht="12.75">
      <c r="A51" s="1"/>
      <c r="B51" s="42" t="s">
        <v>88</v>
      </c>
      <c r="C51" s="142" t="s">
        <v>89</v>
      </c>
      <c r="D51" s="142"/>
      <c r="E51" s="142"/>
      <c r="F51" s="142"/>
      <c r="G51" s="142"/>
      <c r="H51" s="142"/>
      <c r="I51" s="142"/>
      <c r="J51" s="142"/>
      <c r="K51" s="142"/>
      <c r="L51" s="43">
        <f>'[11]Sheet1'!$M$86</f>
        <v>50679.25</v>
      </c>
      <c r="M51" s="43">
        <f aca="true" t="shared" si="3" ref="M51:M63">L51</f>
        <v>50679.25</v>
      </c>
      <c r="N51" s="40">
        <f t="shared" si="1"/>
        <v>0</v>
      </c>
      <c r="O51" s="1"/>
      <c r="P51" s="1"/>
    </row>
    <row r="52" spans="1:16" ht="12.75">
      <c r="A52" s="1"/>
      <c r="B52" s="42" t="s">
        <v>90</v>
      </c>
      <c r="C52" s="142" t="s">
        <v>91</v>
      </c>
      <c r="D52" s="142"/>
      <c r="E52" s="142"/>
      <c r="F52" s="142"/>
      <c r="G52" s="142"/>
      <c r="H52" s="142"/>
      <c r="I52" s="142"/>
      <c r="J52" s="142"/>
      <c r="K52" s="142"/>
      <c r="L52" s="43">
        <v>0</v>
      </c>
      <c r="M52" s="43">
        <f t="shared" si="3"/>
        <v>0</v>
      </c>
      <c r="N52" s="40">
        <f t="shared" si="1"/>
        <v>0</v>
      </c>
      <c r="O52" s="1"/>
      <c r="P52" s="1"/>
    </row>
    <row r="53" spans="1:16" ht="12.75">
      <c r="A53" s="1"/>
      <c r="B53" s="42" t="s">
        <v>92</v>
      </c>
      <c r="C53" s="142" t="s">
        <v>93</v>
      </c>
      <c r="D53" s="142"/>
      <c r="E53" s="142"/>
      <c r="F53" s="142"/>
      <c r="G53" s="142"/>
      <c r="H53" s="142"/>
      <c r="I53" s="142"/>
      <c r="J53" s="142"/>
      <c r="K53" s="142"/>
      <c r="L53" s="43">
        <f>'[11]Sheet1'!$M$88</f>
        <v>20435.49</v>
      </c>
      <c r="M53" s="43">
        <f t="shared" si="3"/>
        <v>20435.49</v>
      </c>
      <c r="N53" s="40">
        <f t="shared" si="1"/>
        <v>0</v>
      </c>
      <c r="O53" s="1"/>
      <c r="P53" s="1"/>
    </row>
    <row r="54" spans="1:16" ht="12.75">
      <c r="A54" s="1"/>
      <c r="B54" s="42" t="s">
        <v>94</v>
      </c>
      <c r="C54" s="142" t="s">
        <v>95</v>
      </c>
      <c r="D54" s="142"/>
      <c r="E54" s="142"/>
      <c r="F54" s="142"/>
      <c r="G54" s="142"/>
      <c r="H54" s="142"/>
      <c r="I54" s="142"/>
      <c r="J54" s="142"/>
      <c r="K54" s="142"/>
      <c r="L54" s="43">
        <f>'[11]Sheet1'!$M$89</f>
        <v>72227.18</v>
      </c>
      <c r="M54" s="43">
        <f t="shared" si="3"/>
        <v>72227.18</v>
      </c>
      <c r="N54" s="40">
        <f t="shared" si="1"/>
        <v>0</v>
      </c>
      <c r="O54" s="1"/>
      <c r="P54" s="1"/>
    </row>
    <row r="55" spans="1:16" ht="12.75">
      <c r="A55" s="1"/>
      <c r="B55" s="42" t="s">
        <v>96</v>
      </c>
      <c r="C55" s="142" t="s">
        <v>97</v>
      </c>
      <c r="D55" s="142"/>
      <c r="E55" s="142"/>
      <c r="F55" s="142"/>
      <c r="G55" s="142"/>
      <c r="H55" s="142"/>
      <c r="I55" s="142"/>
      <c r="J55" s="142"/>
      <c r="K55" s="142"/>
      <c r="L55" s="43">
        <v>12298</v>
      </c>
      <c r="M55" s="43">
        <f t="shared" si="3"/>
        <v>12298</v>
      </c>
      <c r="N55" s="40">
        <f t="shared" si="1"/>
        <v>0</v>
      </c>
      <c r="O55" s="1"/>
      <c r="P55" s="1"/>
    </row>
    <row r="56" spans="1:16" ht="12.75">
      <c r="A56" s="1"/>
      <c r="B56" s="42" t="s">
        <v>98</v>
      </c>
      <c r="C56" s="142" t="s">
        <v>99</v>
      </c>
      <c r="D56" s="142"/>
      <c r="E56" s="142"/>
      <c r="F56" s="142"/>
      <c r="G56" s="142"/>
      <c r="H56" s="142"/>
      <c r="I56" s="142"/>
      <c r="J56" s="142"/>
      <c r="K56" s="142"/>
      <c r="L56" s="43">
        <v>0</v>
      </c>
      <c r="M56" s="43">
        <f t="shared" si="3"/>
        <v>0</v>
      </c>
      <c r="N56" s="40">
        <f t="shared" si="1"/>
        <v>0</v>
      </c>
      <c r="O56" s="1"/>
      <c r="P56" s="1"/>
    </row>
    <row r="57" spans="1:16" ht="12.75">
      <c r="A57" s="1"/>
      <c r="B57" s="42" t="s">
        <v>100</v>
      </c>
      <c r="C57" s="142" t="s">
        <v>101</v>
      </c>
      <c r="D57" s="142"/>
      <c r="E57" s="142"/>
      <c r="F57" s="142"/>
      <c r="G57" s="142"/>
      <c r="H57" s="142"/>
      <c r="I57" s="142"/>
      <c r="J57" s="142"/>
      <c r="K57" s="142"/>
      <c r="L57" s="43">
        <f>'[11]Sheet1'!$M$92</f>
        <v>128100</v>
      </c>
      <c r="M57" s="43">
        <f t="shared" si="3"/>
        <v>128100</v>
      </c>
      <c r="N57" s="40">
        <f t="shared" si="1"/>
        <v>0</v>
      </c>
      <c r="O57" s="1"/>
      <c r="P57" s="1"/>
    </row>
    <row r="58" spans="1:16" ht="12.75">
      <c r="A58" s="1"/>
      <c r="B58" s="42" t="s">
        <v>102</v>
      </c>
      <c r="C58" s="142" t="s">
        <v>103</v>
      </c>
      <c r="D58" s="142"/>
      <c r="E58" s="142"/>
      <c r="F58" s="142"/>
      <c r="G58" s="142"/>
      <c r="H58" s="142"/>
      <c r="I58" s="142"/>
      <c r="J58" s="142"/>
      <c r="K58" s="142"/>
      <c r="L58" s="43">
        <f>'[11]Sheet1'!$M$93</f>
        <v>36029.24</v>
      </c>
      <c r="M58" s="43">
        <f t="shared" si="3"/>
        <v>36029.24</v>
      </c>
      <c r="N58" s="40">
        <f t="shared" si="1"/>
        <v>0</v>
      </c>
      <c r="O58" s="1"/>
      <c r="P58" s="1"/>
    </row>
    <row r="59" spans="1:16" ht="12.75">
      <c r="A59" s="1"/>
      <c r="B59" s="42" t="s">
        <v>104</v>
      </c>
      <c r="C59" s="142" t="s">
        <v>105</v>
      </c>
      <c r="D59" s="142"/>
      <c r="E59" s="142"/>
      <c r="F59" s="142"/>
      <c r="G59" s="142"/>
      <c r="H59" s="142"/>
      <c r="I59" s="142"/>
      <c r="J59" s="142"/>
      <c r="K59" s="142"/>
      <c r="L59" s="43">
        <f>'[11]Sheet1'!$M$94</f>
        <v>58954.64</v>
      </c>
      <c r="M59" s="43">
        <f t="shared" si="3"/>
        <v>58954.64</v>
      </c>
      <c r="N59" s="40">
        <f t="shared" si="1"/>
        <v>0</v>
      </c>
      <c r="O59" s="1"/>
      <c r="P59" s="1"/>
    </row>
    <row r="60" spans="1:16" ht="12.75">
      <c r="A60" s="1"/>
      <c r="B60" s="42"/>
      <c r="C60" s="142" t="s">
        <v>107</v>
      </c>
      <c r="D60" s="142"/>
      <c r="E60" s="142"/>
      <c r="F60" s="142"/>
      <c r="G60" s="142"/>
      <c r="H60" s="142"/>
      <c r="I60" s="142"/>
      <c r="J60" s="142"/>
      <c r="K60" s="142"/>
      <c r="L60" s="43"/>
      <c r="M60" s="43"/>
      <c r="N60" s="40"/>
      <c r="O60" s="1"/>
      <c r="P60" s="1"/>
    </row>
    <row r="61" spans="1:16" ht="12.75">
      <c r="A61" s="1"/>
      <c r="B61" s="42" t="s">
        <v>106</v>
      </c>
      <c r="C61" s="142" t="s">
        <v>109</v>
      </c>
      <c r="D61" s="142"/>
      <c r="E61" s="142"/>
      <c r="F61" s="142"/>
      <c r="G61" s="142"/>
      <c r="H61" s="142"/>
      <c r="I61" s="142"/>
      <c r="J61" s="142"/>
      <c r="K61" s="142"/>
      <c r="L61" s="43">
        <v>0</v>
      </c>
      <c r="M61" s="43">
        <f t="shared" si="3"/>
        <v>0</v>
      </c>
      <c r="N61" s="40">
        <f t="shared" si="1"/>
        <v>0</v>
      </c>
      <c r="O61" s="1"/>
      <c r="P61" s="1"/>
    </row>
    <row r="62" spans="1:16" ht="12.75">
      <c r="A62" s="1"/>
      <c r="B62" s="42" t="s">
        <v>108</v>
      </c>
      <c r="C62" s="142" t="s">
        <v>111</v>
      </c>
      <c r="D62" s="142"/>
      <c r="E62" s="142"/>
      <c r="F62" s="142"/>
      <c r="G62" s="142"/>
      <c r="H62" s="142"/>
      <c r="I62" s="142"/>
      <c r="J62" s="142"/>
      <c r="K62" s="142"/>
      <c r="L62" s="133">
        <f>'[11]Sheet1'!$M$97</f>
        <v>11326.32</v>
      </c>
      <c r="M62" s="43">
        <f t="shared" si="3"/>
        <v>11326.32</v>
      </c>
      <c r="N62" s="40">
        <f aca="true" t="shared" si="4" ref="N62:N93">L62-M62</f>
        <v>0</v>
      </c>
      <c r="O62" s="1"/>
      <c r="P62" s="1"/>
    </row>
    <row r="63" spans="1:16" ht="12.75">
      <c r="A63" s="1"/>
      <c r="B63" s="42" t="s">
        <v>110</v>
      </c>
      <c r="C63" s="142" t="s">
        <v>113</v>
      </c>
      <c r="D63" s="142"/>
      <c r="E63" s="142"/>
      <c r="F63" s="142"/>
      <c r="G63" s="142"/>
      <c r="H63" s="142"/>
      <c r="I63" s="142"/>
      <c r="J63" s="142"/>
      <c r="K63" s="142"/>
      <c r="L63" s="133">
        <f>'[11]Sheet1'!$M$98</f>
        <v>14300</v>
      </c>
      <c r="M63" s="43">
        <f t="shared" si="3"/>
        <v>14300</v>
      </c>
      <c r="N63" s="40">
        <f t="shared" si="4"/>
        <v>0</v>
      </c>
      <c r="O63" s="1"/>
      <c r="P63" s="1"/>
    </row>
    <row r="64" spans="1:16" ht="12.75">
      <c r="A64" s="1"/>
      <c r="B64" s="41" t="s">
        <v>114</v>
      </c>
      <c r="C64" s="150" t="s">
        <v>115</v>
      </c>
      <c r="D64" s="150"/>
      <c r="E64" s="150"/>
      <c r="F64" s="150"/>
      <c r="G64" s="150"/>
      <c r="H64" s="150"/>
      <c r="I64" s="150"/>
      <c r="J64" s="150"/>
      <c r="K64" s="150"/>
      <c r="L64" s="39">
        <f>L65+L67+L69</f>
        <v>89609.5</v>
      </c>
      <c r="M64" s="39">
        <f>M65+M67+M69</f>
        <v>89609.5</v>
      </c>
      <c r="N64" s="40">
        <f t="shared" si="4"/>
        <v>0</v>
      </c>
      <c r="O64" s="1"/>
      <c r="P64" s="1"/>
    </row>
    <row r="65" spans="1:16" ht="12.75">
      <c r="A65" s="1"/>
      <c r="B65" s="41" t="s">
        <v>116</v>
      </c>
      <c r="C65" s="150" t="s">
        <v>117</v>
      </c>
      <c r="D65" s="150"/>
      <c r="E65" s="150"/>
      <c r="F65" s="150"/>
      <c r="G65" s="150"/>
      <c r="H65" s="150"/>
      <c r="I65" s="150"/>
      <c r="J65" s="150"/>
      <c r="K65" s="150"/>
      <c r="L65" s="39">
        <v>300</v>
      </c>
      <c r="M65" s="39">
        <v>300</v>
      </c>
      <c r="N65" s="40">
        <f t="shared" si="4"/>
        <v>0</v>
      </c>
      <c r="O65" s="1"/>
      <c r="P65" s="1"/>
    </row>
    <row r="66" spans="1:16" ht="12.75">
      <c r="A66" s="1"/>
      <c r="B66" s="42" t="s">
        <v>118</v>
      </c>
      <c r="C66" s="142" t="s">
        <v>117</v>
      </c>
      <c r="D66" s="142"/>
      <c r="E66" s="142"/>
      <c r="F66" s="142"/>
      <c r="G66" s="142"/>
      <c r="H66" s="142"/>
      <c r="I66" s="142"/>
      <c r="J66" s="142"/>
      <c r="K66" s="142"/>
      <c r="L66" s="43">
        <v>300</v>
      </c>
      <c r="M66" s="43">
        <v>300</v>
      </c>
      <c r="N66" s="40">
        <f t="shared" si="4"/>
        <v>0</v>
      </c>
      <c r="O66" s="1"/>
      <c r="P66" s="1"/>
    </row>
    <row r="67" spans="1:16" ht="12.75">
      <c r="A67" s="1"/>
      <c r="B67" s="41" t="s">
        <v>119</v>
      </c>
      <c r="C67" s="150" t="s">
        <v>120</v>
      </c>
      <c r="D67" s="150"/>
      <c r="E67" s="150"/>
      <c r="F67" s="150"/>
      <c r="G67" s="150"/>
      <c r="H67" s="150"/>
      <c r="I67" s="150"/>
      <c r="J67" s="150"/>
      <c r="K67" s="150"/>
      <c r="L67" s="39">
        <v>307.5</v>
      </c>
      <c r="M67" s="39">
        <v>307.5</v>
      </c>
      <c r="N67" s="40">
        <f t="shared" si="4"/>
        <v>0</v>
      </c>
      <c r="O67" s="1"/>
      <c r="P67" s="1"/>
    </row>
    <row r="68" spans="1:16" ht="12.75">
      <c r="A68" s="1"/>
      <c r="B68" s="42" t="s">
        <v>121</v>
      </c>
      <c r="C68" s="142" t="s">
        <v>122</v>
      </c>
      <c r="D68" s="142"/>
      <c r="E68" s="142"/>
      <c r="F68" s="142"/>
      <c r="G68" s="142"/>
      <c r="H68" s="142"/>
      <c r="I68" s="142"/>
      <c r="J68" s="142"/>
      <c r="K68" s="142"/>
      <c r="L68" s="43">
        <v>307.5</v>
      </c>
      <c r="M68" s="43">
        <v>307.5</v>
      </c>
      <c r="N68" s="40">
        <f t="shared" si="4"/>
        <v>0</v>
      </c>
      <c r="O68" s="1"/>
      <c r="P68" s="1"/>
    </row>
    <row r="69" spans="1:16" ht="12.75">
      <c r="A69" s="1"/>
      <c r="B69" s="41" t="s">
        <v>123</v>
      </c>
      <c r="C69" s="150" t="s">
        <v>124</v>
      </c>
      <c r="D69" s="150"/>
      <c r="E69" s="150"/>
      <c r="F69" s="150"/>
      <c r="G69" s="150"/>
      <c r="H69" s="150"/>
      <c r="I69" s="150"/>
      <c r="J69" s="150"/>
      <c r="K69" s="150"/>
      <c r="L69" s="39">
        <f>L70+L73</f>
        <v>89002</v>
      </c>
      <c r="M69" s="39">
        <f>M70+M73</f>
        <v>89002</v>
      </c>
      <c r="N69" s="40">
        <f t="shared" si="4"/>
        <v>0</v>
      </c>
      <c r="O69" s="1"/>
      <c r="P69" s="1"/>
    </row>
    <row r="70" spans="1:16" ht="12.75">
      <c r="A70" s="1"/>
      <c r="B70" s="38"/>
      <c r="C70" s="142" t="s">
        <v>125</v>
      </c>
      <c r="D70" s="142"/>
      <c r="E70" s="142"/>
      <c r="F70" s="142"/>
      <c r="G70" s="142"/>
      <c r="H70" s="142"/>
      <c r="I70" s="142"/>
      <c r="J70" s="142"/>
      <c r="K70" s="142"/>
      <c r="L70" s="46">
        <v>75000</v>
      </c>
      <c r="M70" s="46">
        <v>75000</v>
      </c>
      <c r="N70" s="40">
        <f t="shared" si="4"/>
        <v>0</v>
      </c>
      <c r="O70" s="1"/>
      <c r="P70" s="1"/>
    </row>
    <row r="71" spans="1:16" ht="15" customHeight="1" hidden="1" outlineLevel="1">
      <c r="A71" s="1"/>
      <c r="B71" s="47" t="s">
        <v>126</v>
      </c>
      <c r="C71" s="154" t="s">
        <v>127</v>
      </c>
      <c r="D71" s="154"/>
      <c r="E71" s="154"/>
      <c r="F71" s="154"/>
      <c r="G71" s="154"/>
      <c r="H71" s="154"/>
      <c r="I71" s="154"/>
      <c r="J71" s="154"/>
      <c r="K71" s="154"/>
      <c r="L71" s="43">
        <v>87443.085</v>
      </c>
      <c r="M71" s="43">
        <f>248886.17/2-37000</f>
        <v>87443.085</v>
      </c>
      <c r="N71" s="40">
        <f t="shared" si="4"/>
        <v>0</v>
      </c>
      <c r="O71" s="1"/>
      <c r="P71" s="1"/>
    </row>
    <row r="72" spans="1:16" ht="12.75" hidden="1" outlineLevel="1">
      <c r="A72" s="1"/>
      <c r="B72" s="47" t="s">
        <v>128</v>
      </c>
      <c r="C72" s="154" t="s">
        <v>129</v>
      </c>
      <c r="D72" s="154"/>
      <c r="E72" s="154"/>
      <c r="F72" s="154"/>
      <c r="G72" s="154"/>
      <c r="H72" s="154"/>
      <c r="I72" s="154"/>
      <c r="J72" s="154"/>
      <c r="K72" s="154"/>
      <c r="L72" s="43">
        <v>20557.295</v>
      </c>
      <c r="M72" s="43">
        <f>81560.59/2-20223</f>
        <v>20557.295</v>
      </c>
      <c r="N72" s="40">
        <f t="shared" si="4"/>
        <v>0</v>
      </c>
      <c r="O72" s="1"/>
      <c r="P72" s="1"/>
    </row>
    <row r="73" spans="1:16" ht="12.75" collapsed="1">
      <c r="A73" s="1"/>
      <c r="B73" s="47"/>
      <c r="C73" s="142" t="s">
        <v>115</v>
      </c>
      <c r="D73" s="142"/>
      <c r="E73" s="142"/>
      <c r="F73" s="142"/>
      <c r="G73" s="142"/>
      <c r="H73" s="142"/>
      <c r="I73" s="142"/>
      <c r="J73" s="142"/>
      <c r="K73" s="142"/>
      <c r="L73" s="43">
        <v>14002</v>
      </c>
      <c r="M73" s="43">
        <f>L73</f>
        <v>14002</v>
      </c>
      <c r="N73" s="40">
        <f t="shared" si="4"/>
        <v>0</v>
      </c>
      <c r="O73" s="1"/>
      <c r="P73" s="1"/>
    </row>
    <row r="74" spans="1:16" ht="12.75" hidden="1" outlineLevel="1">
      <c r="A74" s="1"/>
      <c r="B74" s="47" t="s">
        <v>130</v>
      </c>
      <c r="C74" s="154" t="s">
        <v>131</v>
      </c>
      <c r="D74" s="154"/>
      <c r="E74" s="154"/>
      <c r="F74" s="154"/>
      <c r="G74" s="154"/>
      <c r="H74" s="154"/>
      <c r="I74" s="154"/>
      <c r="J74" s="154"/>
      <c r="K74" s="154"/>
      <c r="L74" s="43">
        <v>2362.25</v>
      </c>
      <c r="M74" s="43">
        <v>2362.25</v>
      </c>
      <c r="N74" s="40">
        <f t="shared" si="4"/>
        <v>0</v>
      </c>
      <c r="O74" s="1"/>
      <c r="P74" s="1"/>
    </row>
    <row r="75" spans="1:16" ht="12.75" hidden="1" outlineLevel="1">
      <c r="A75" s="1"/>
      <c r="B75" s="47" t="s">
        <v>132</v>
      </c>
      <c r="C75" s="154" t="s">
        <v>133</v>
      </c>
      <c r="D75" s="154"/>
      <c r="E75" s="154"/>
      <c r="F75" s="154"/>
      <c r="G75" s="154"/>
      <c r="H75" s="154"/>
      <c r="I75" s="154"/>
      <c r="J75" s="154"/>
      <c r="K75" s="154"/>
      <c r="L75" s="43">
        <v>0</v>
      </c>
      <c r="M75" s="43">
        <v>0</v>
      </c>
      <c r="N75" s="40">
        <f t="shared" si="4"/>
        <v>0</v>
      </c>
      <c r="O75" s="1"/>
      <c r="P75" s="1"/>
    </row>
    <row r="76" spans="1:16" ht="12.75" hidden="1" outlineLevel="1">
      <c r="A76" s="1"/>
      <c r="B76" s="47" t="s">
        <v>134</v>
      </c>
      <c r="C76" s="154" t="s">
        <v>135</v>
      </c>
      <c r="D76" s="154"/>
      <c r="E76" s="154"/>
      <c r="F76" s="154"/>
      <c r="G76" s="154"/>
      <c r="H76" s="154"/>
      <c r="I76" s="154"/>
      <c r="J76" s="154"/>
      <c r="K76" s="154"/>
      <c r="L76" s="43"/>
      <c r="M76" s="43"/>
      <c r="N76" s="40">
        <f t="shared" si="4"/>
        <v>0</v>
      </c>
      <c r="O76" s="1"/>
      <c r="P76" s="1"/>
    </row>
    <row r="77" spans="1:16" ht="12.75" hidden="1" outlineLevel="1">
      <c r="A77" s="1"/>
      <c r="B77" s="47" t="s">
        <v>136</v>
      </c>
      <c r="C77" s="154" t="s">
        <v>137</v>
      </c>
      <c r="D77" s="154"/>
      <c r="E77" s="154"/>
      <c r="F77" s="154"/>
      <c r="G77" s="154"/>
      <c r="H77" s="154"/>
      <c r="I77" s="154"/>
      <c r="J77" s="154"/>
      <c r="K77" s="154"/>
      <c r="L77" s="43">
        <v>1022.24</v>
      </c>
      <c r="M77" s="43">
        <v>1022.24</v>
      </c>
      <c r="N77" s="40">
        <f t="shared" si="4"/>
        <v>0</v>
      </c>
      <c r="O77" s="1"/>
      <c r="P77" s="1"/>
    </row>
    <row r="78" spans="1:16" ht="12.75" hidden="1" outlineLevel="1">
      <c r="A78" s="1"/>
      <c r="B78" s="47" t="s">
        <v>138</v>
      </c>
      <c r="C78" s="154" t="s">
        <v>139</v>
      </c>
      <c r="D78" s="154"/>
      <c r="E78" s="154"/>
      <c r="F78" s="154"/>
      <c r="G78" s="154"/>
      <c r="H78" s="154"/>
      <c r="I78" s="154"/>
      <c r="J78" s="154"/>
      <c r="K78" s="154"/>
      <c r="L78" s="43">
        <v>4929.51</v>
      </c>
      <c r="M78" s="43">
        <v>4929.51</v>
      </c>
      <c r="N78" s="40">
        <f t="shared" si="4"/>
        <v>0</v>
      </c>
      <c r="O78" s="1"/>
      <c r="P78" s="1"/>
    </row>
    <row r="79" spans="1:16" ht="12.75" hidden="1" outlineLevel="1">
      <c r="A79" s="1"/>
      <c r="B79" s="47" t="s">
        <v>140</v>
      </c>
      <c r="C79" s="154" t="s">
        <v>141</v>
      </c>
      <c r="D79" s="154"/>
      <c r="E79" s="154"/>
      <c r="F79" s="154"/>
      <c r="G79" s="154"/>
      <c r="H79" s="154"/>
      <c r="I79" s="154"/>
      <c r="J79" s="154"/>
      <c r="K79" s="154"/>
      <c r="L79" s="43"/>
      <c r="M79" s="43"/>
      <c r="N79" s="40">
        <f t="shared" si="4"/>
        <v>0</v>
      </c>
      <c r="O79" s="1"/>
      <c r="P79" s="1"/>
    </row>
    <row r="80" spans="1:16" ht="12.75" hidden="1" outlineLevel="1">
      <c r="A80" s="1"/>
      <c r="B80" s="47" t="s">
        <v>142</v>
      </c>
      <c r="C80" s="154" t="s">
        <v>143</v>
      </c>
      <c r="D80" s="154"/>
      <c r="E80" s="154"/>
      <c r="F80" s="154"/>
      <c r="G80" s="154"/>
      <c r="H80" s="154"/>
      <c r="I80" s="154"/>
      <c r="J80" s="154"/>
      <c r="K80" s="154"/>
      <c r="L80" s="43">
        <v>0</v>
      </c>
      <c r="M80" s="43">
        <v>0</v>
      </c>
      <c r="N80" s="40">
        <f t="shared" si="4"/>
        <v>0</v>
      </c>
      <c r="O80" s="1"/>
      <c r="P80" s="1"/>
    </row>
    <row r="81" spans="1:16" ht="12.75" hidden="1" outlineLevel="1">
      <c r="A81" s="1"/>
      <c r="B81" s="47" t="s">
        <v>144</v>
      </c>
      <c r="C81" s="154" t="s">
        <v>145</v>
      </c>
      <c r="D81" s="154"/>
      <c r="E81" s="154"/>
      <c r="F81" s="154"/>
      <c r="G81" s="154"/>
      <c r="H81" s="154"/>
      <c r="I81" s="154"/>
      <c r="J81" s="154"/>
      <c r="K81" s="154"/>
      <c r="L81" s="43"/>
      <c r="M81" s="43"/>
      <c r="N81" s="40">
        <f t="shared" si="4"/>
        <v>0</v>
      </c>
      <c r="O81" s="1"/>
      <c r="P81" s="1"/>
    </row>
    <row r="82" spans="1:16" ht="12.75" hidden="1" outlineLevel="1">
      <c r="A82" s="1"/>
      <c r="B82" s="47" t="s">
        <v>146</v>
      </c>
      <c r="C82" s="154" t="s">
        <v>147</v>
      </c>
      <c r="D82" s="154"/>
      <c r="E82" s="154"/>
      <c r="F82" s="154"/>
      <c r="G82" s="154"/>
      <c r="H82" s="154"/>
      <c r="I82" s="154"/>
      <c r="J82" s="154"/>
      <c r="K82" s="154"/>
      <c r="L82" s="43">
        <v>290</v>
      </c>
      <c r="M82" s="43">
        <v>290</v>
      </c>
      <c r="N82" s="40">
        <f t="shared" si="4"/>
        <v>0</v>
      </c>
      <c r="O82" s="1"/>
      <c r="P82" s="1"/>
    </row>
    <row r="83" spans="1:16" ht="12.75" hidden="1" outlineLevel="1">
      <c r="A83" s="1"/>
      <c r="B83" s="47" t="s">
        <v>148</v>
      </c>
      <c r="C83" s="154" t="s">
        <v>149</v>
      </c>
      <c r="D83" s="154"/>
      <c r="E83" s="154"/>
      <c r="F83" s="154"/>
      <c r="G83" s="154"/>
      <c r="H83" s="154"/>
      <c r="I83" s="154"/>
      <c r="J83" s="154"/>
      <c r="K83" s="154"/>
      <c r="L83" s="43">
        <v>108</v>
      </c>
      <c r="M83" s="43">
        <v>108</v>
      </c>
      <c r="N83" s="40">
        <f t="shared" si="4"/>
        <v>0</v>
      </c>
      <c r="O83" s="1"/>
      <c r="P83" s="1"/>
    </row>
    <row r="84" spans="1:16" ht="12.75" hidden="1" outlineLevel="1">
      <c r="A84" s="1"/>
      <c r="B84" s="47" t="s">
        <v>150</v>
      </c>
      <c r="C84" s="154" t="s">
        <v>151</v>
      </c>
      <c r="D84" s="154"/>
      <c r="E84" s="154"/>
      <c r="F84" s="154"/>
      <c r="G84" s="154"/>
      <c r="H84" s="154"/>
      <c r="I84" s="154"/>
      <c r="J84" s="154"/>
      <c r="K84" s="154"/>
      <c r="L84" s="43">
        <v>362.19</v>
      </c>
      <c r="M84" s="43">
        <v>362.19</v>
      </c>
      <c r="N84" s="40">
        <f t="shared" si="4"/>
        <v>0</v>
      </c>
      <c r="O84" s="1"/>
      <c r="P84" s="1"/>
    </row>
    <row r="85" spans="1:16" ht="12.75" hidden="1" outlineLevel="1">
      <c r="A85" s="1"/>
      <c r="B85" s="47" t="s">
        <v>152</v>
      </c>
      <c r="C85" s="154" t="s">
        <v>153</v>
      </c>
      <c r="D85" s="154"/>
      <c r="E85" s="154"/>
      <c r="F85" s="154"/>
      <c r="G85" s="154"/>
      <c r="H85" s="154"/>
      <c r="I85" s="154"/>
      <c r="J85" s="154"/>
      <c r="K85" s="154"/>
      <c r="L85" s="43"/>
      <c r="M85" s="43"/>
      <c r="N85" s="40">
        <f t="shared" si="4"/>
        <v>0</v>
      </c>
      <c r="O85" s="1"/>
      <c r="P85" s="1"/>
    </row>
    <row r="86" spans="1:16" ht="12.75" hidden="1" outlineLevel="1">
      <c r="A86" s="1"/>
      <c r="B86" s="47" t="s">
        <v>154</v>
      </c>
      <c r="C86" s="154" t="s">
        <v>155</v>
      </c>
      <c r="D86" s="154"/>
      <c r="E86" s="154"/>
      <c r="F86" s="154"/>
      <c r="G86" s="154"/>
      <c r="H86" s="154"/>
      <c r="I86" s="154"/>
      <c r="J86" s="154"/>
      <c r="K86" s="154"/>
      <c r="L86" s="43">
        <v>4033.35</v>
      </c>
      <c r="M86" s="43">
        <v>4033.35</v>
      </c>
      <c r="N86" s="40">
        <f t="shared" si="4"/>
        <v>0</v>
      </c>
      <c r="O86" s="1"/>
      <c r="P86" s="1"/>
    </row>
    <row r="87" spans="1:16" ht="12.75" hidden="1" outlineLevel="1">
      <c r="A87" s="1"/>
      <c r="B87" s="47" t="s">
        <v>156</v>
      </c>
      <c r="C87" s="154" t="s">
        <v>157</v>
      </c>
      <c r="D87" s="154"/>
      <c r="E87" s="154"/>
      <c r="F87" s="154"/>
      <c r="G87" s="154"/>
      <c r="H87" s="154"/>
      <c r="I87" s="154"/>
      <c r="J87" s="154"/>
      <c r="K87" s="154"/>
      <c r="L87" s="43"/>
      <c r="M87" s="43"/>
      <c r="N87" s="40">
        <f t="shared" si="4"/>
        <v>0</v>
      </c>
      <c r="O87" s="1"/>
      <c r="P87" s="1"/>
    </row>
    <row r="88" spans="1:16" ht="12.75" hidden="1" outlineLevel="1">
      <c r="A88" s="1"/>
      <c r="B88" s="47" t="s">
        <v>158</v>
      </c>
      <c r="C88" s="154" t="s">
        <v>159</v>
      </c>
      <c r="D88" s="154"/>
      <c r="E88" s="154"/>
      <c r="F88" s="154"/>
      <c r="G88" s="154"/>
      <c r="H88" s="154"/>
      <c r="I88" s="154"/>
      <c r="J88" s="154"/>
      <c r="K88" s="154"/>
      <c r="L88" s="43">
        <v>4252.21</v>
      </c>
      <c r="M88" s="43">
        <v>4252.21</v>
      </c>
      <c r="N88" s="40">
        <f t="shared" si="4"/>
        <v>0</v>
      </c>
      <c r="O88" s="1"/>
      <c r="P88" s="1"/>
    </row>
    <row r="89" spans="1:16" ht="12.75" hidden="1" outlineLevel="1">
      <c r="A89" s="1"/>
      <c r="B89" s="47" t="s">
        <v>160</v>
      </c>
      <c r="C89" s="154" t="s">
        <v>161</v>
      </c>
      <c r="D89" s="154"/>
      <c r="E89" s="154"/>
      <c r="F89" s="154"/>
      <c r="G89" s="154"/>
      <c r="H89" s="154"/>
      <c r="I89" s="154"/>
      <c r="J89" s="154"/>
      <c r="K89" s="154"/>
      <c r="L89" s="43">
        <v>967.52</v>
      </c>
      <c r="M89" s="43">
        <v>967.52</v>
      </c>
      <c r="N89" s="40">
        <f t="shared" si="4"/>
        <v>0</v>
      </c>
      <c r="O89" s="1"/>
      <c r="P89" s="1"/>
    </row>
    <row r="90" spans="1:16" ht="12.75" hidden="1" outlineLevel="1">
      <c r="A90" s="1"/>
      <c r="B90" s="47" t="s">
        <v>162</v>
      </c>
      <c r="C90" s="154" t="s">
        <v>163</v>
      </c>
      <c r="D90" s="154"/>
      <c r="E90" s="154"/>
      <c r="F90" s="154"/>
      <c r="G90" s="154"/>
      <c r="H90" s="154"/>
      <c r="I90" s="154"/>
      <c r="J90" s="154"/>
      <c r="K90" s="154"/>
      <c r="L90" s="43">
        <v>1000</v>
      </c>
      <c r="M90" s="43">
        <v>1000</v>
      </c>
      <c r="N90" s="40">
        <f t="shared" si="4"/>
        <v>0</v>
      </c>
      <c r="O90" s="1"/>
      <c r="P90" s="1"/>
    </row>
    <row r="91" spans="1:16" ht="28.5" customHeight="1" collapsed="1">
      <c r="A91" s="1"/>
      <c r="B91" s="48" t="s">
        <v>164</v>
      </c>
      <c r="C91" s="155" t="s">
        <v>165</v>
      </c>
      <c r="D91" s="155"/>
      <c r="E91" s="155"/>
      <c r="F91" s="155"/>
      <c r="G91" s="155"/>
      <c r="H91" s="155"/>
      <c r="I91" s="155"/>
      <c r="J91" s="155"/>
      <c r="K91" s="155"/>
      <c r="L91" s="25">
        <f>L69+L67+L65+L50+L45+L38+L34+L31</f>
        <v>1168695.57</v>
      </c>
      <c r="M91" s="25">
        <f>M69+M67+M65+M50+M45+M38+M34+M31</f>
        <v>1168695.57</v>
      </c>
      <c r="N91" s="49">
        <f t="shared" si="4"/>
        <v>0</v>
      </c>
      <c r="O91" s="1"/>
      <c r="P91" s="1"/>
    </row>
    <row r="92" spans="1:16" ht="28.5" customHeight="1" thickBot="1">
      <c r="A92" s="1"/>
      <c r="B92" s="50" t="s">
        <v>166</v>
      </c>
      <c r="C92" s="152" t="s">
        <v>232</v>
      </c>
      <c r="D92" s="152"/>
      <c r="E92" s="152"/>
      <c r="F92" s="152"/>
      <c r="G92" s="152"/>
      <c r="H92" s="152"/>
      <c r="I92" s="152"/>
      <c r="J92" s="152"/>
      <c r="K92" s="152"/>
      <c r="L92" s="28">
        <f>L91/H19/7</f>
        <v>28.49865321589513</v>
      </c>
      <c r="M92" s="28">
        <f>M91/H19/7</f>
        <v>28.49865321589513</v>
      </c>
      <c r="N92" s="51">
        <f t="shared" si="4"/>
        <v>0</v>
      </c>
      <c r="O92" s="1"/>
      <c r="P92" s="1"/>
    </row>
    <row r="93" spans="1:16" ht="48.75" customHeight="1">
      <c r="A93" s="1"/>
      <c r="B93" s="52" t="s">
        <v>168</v>
      </c>
      <c r="C93" s="153" t="s">
        <v>169</v>
      </c>
      <c r="D93" s="153"/>
      <c r="E93" s="153"/>
      <c r="F93" s="153"/>
      <c r="G93" s="153"/>
      <c r="H93" s="153"/>
      <c r="I93" s="153"/>
      <c r="J93" s="153"/>
      <c r="K93" s="153"/>
      <c r="L93" s="53">
        <f>L27-L92</f>
        <v>-5.325975156551767</v>
      </c>
      <c r="M93" s="53">
        <f>M27-M92</f>
        <v>-6.684094633346991</v>
      </c>
      <c r="N93" s="53">
        <f t="shared" si="4"/>
        <v>1.358119476795224</v>
      </c>
      <c r="O93" s="54"/>
      <c r="P93" s="54"/>
    </row>
    <row r="94" spans="1:16" ht="12.75" hidden="1">
      <c r="A94" s="1"/>
      <c r="B94" s="55" t="s">
        <v>170</v>
      </c>
      <c r="C94" s="150" t="s">
        <v>171</v>
      </c>
      <c r="D94" s="150"/>
      <c r="E94" s="150"/>
      <c r="F94" s="150"/>
      <c r="G94" s="150"/>
      <c r="H94" s="150"/>
      <c r="I94" s="150"/>
      <c r="J94" s="150"/>
      <c r="K94" s="150"/>
      <c r="L94" s="39"/>
      <c r="M94" s="39" t="s">
        <v>7</v>
      </c>
      <c r="N94" s="9" t="e">
        <f aca="true" t="shared" si="5" ref="N94:N109">L94-M94</f>
        <v>#VALUE!</v>
      </c>
      <c r="O94" s="1"/>
      <c r="P94" s="1"/>
    </row>
    <row r="95" spans="1:16" ht="12.75" hidden="1">
      <c r="A95" s="1"/>
      <c r="B95" s="8" t="s">
        <v>172</v>
      </c>
      <c r="C95" s="142" t="s">
        <v>173</v>
      </c>
      <c r="D95" s="142"/>
      <c r="E95" s="142"/>
      <c r="F95" s="142"/>
      <c r="G95" s="142"/>
      <c r="H95" s="142"/>
      <c r="I95" s="142"/>
      <c r="J95" s="142"/>
      <c r="K95" s="142"/>
      <c r="L95" s="43" t="s">
        <v>7</v>
      </c>
      <c r="M95" s="43" t="s">
        <v>7</v>
      </c>
      <c r="N95" s="9" t="e">
        <f t="shared" si="5"/>
        <v>#VALUE!</v>
      </c>
      <c r="O95" s="1"/>
      <c r="P95" s="1"/>
    </row>
    <row r="96" spans="1:16" ht="12.75" hidden="1">
      <c r="A96" s="1"/>
      <c r="B96" s="8" t="s">
        <v>174</v>
      </c>
      <c r="C96" s="142" t="s">
        <v>175</v>
      </c>
      <c r="D96" s="142"/>
      <c r="E96" s="142"/>
      <c r="F96" s="142"/>
      <c r="G96" s="142"/>
      <c r="H96" s="142"/>
      <c r="I96" s="142"/>
      <c r="J96" s="142"/>
      <c r="K96" s="142"/>
      <c r="L96" s="43" t="s">
        <v>7</v>
      </c>
      <c r="M96" s="43" t="s">
        <v>7</v>
      </c>
      <c r="N96" s="9" t="e">
        <f t="shared" si="5"/>
        <v>#VALUE!</v>
      </c>
      <c r="O96" s="1"/>
      <c r="P96" s="1"/>
    </row>
    <row r="97" spans="1:16" ht="12.75" hidden="1">
      <c r="A97" s="1"/>
      <c r="B97" s="8" t="s">
        <v>176</v>
      </c>
      <c r="C97" s="142" t="s">
        <v>177</v>
      </c>
      <c r="D97" s="142"/>
      <c r="E97" s="142"/>
      <c r="F97" s="142"/>
      <c r="G97" s="142"/>
      <c r="H97" s="142"/>
      <c r="I97" s="142"/>
      <c r="J97" s="142"/>
      <c r="K97" s="142"/>
      <c r="L97" s="43" t="s">
        <v>7</v>
      </c>
      <c r="M97" s="43" t="s">
        <v>7</v>
      </c>
      <c r="N97" s="9" t="e">
        <f t="shared" si="5"/>
        <v>#VALUE!</v>
      </c>
      <c r="O97" s="1"/>
      <c r="P97" s="1"/>
    </row>
    <row r="98" spans="1:16" ht="12.75" hidden="1">
      <c r="A98" s="1"/>
      <c r="B98" s="8" t="s">
        <v>178</v>
      </c>
      <c r="C98" s="142" t="s">
        <v>179</v>
      </c>
      <c r="D98" s="142"/>
      <c r="E98" s="142"/>
      <c r="F98" s="142"/>
      <c r="G98" s="142"/>
      <c r="H98" s="142"/>
      <c r="I98" s="142"/>
      <c r="J98" s="142"/>
      <c r="K98" s="142"/>
      <c r="L98" s="43" t="s">
        <v>7</v>
      </c>
      <c r="M98" s="43" t="s">
        <v>7</v>
      </c>
      <c r="N98" s="9" t="e">
        <f t="shared" si="5"/>
        <v>#VALUE!</v>
      </c>
      <c r="O98" s="1"/>
      <c r="P98" s="1"/>
    </row>
    <row r="99" spans="1:16" ht="12.75" hidden="1">
      <c r="A99" s="1"/>
      <c r="B99" s="56" t="s">
        <v>180</v>
      </c>
      <c r="C99" s="150" t="s">
        <v>181</v>
      </c>
      <c r="D99" s="150"/>
      <c r="E99" s="150"/>
      <c r="F99" s="150"/>
      <c r="G99" s="150"/>
      <c r="H99" s="150"/>
      <c r="I99" s="150"/>
      <c r="J99" s="150"/>
      <c r="K99" s="150"/>
      <c r="L99" s="39" t="s">
        <v>7</v>
      </c>
      <c r="M99" s="39" t="s">
        <v>7</v>
      </c>
      <c r="N99" s="9" t="e">
        <f t="shared" si="5"/>
        <v>#VALUE!</v>
      </c>
      <c r="O99" s="1"/>
      <c r="P99" s="1"/>
    </row>
    <row r="100" spans="1:16" ht="12.75" hidden="1">
      <c r="A100" s="1"/>
      <c r="B100" s="8" t="s">
        <v>182</v>
      </c>
      <c r="C100" s="142" t="s">
        <v>183</v>
      </c>
      <c r="D100" s="142"/>
      <c r="E100" s="142"/>
      <c r="F100" s="142"/>
      <c r="G100" s="142"/>
      <c r="H100" s="142"/>
      <c r="I100" s="142"/>
      <c r="J100" s="142"/>
      <c r="K100" s="142"/>
      <c r="L100" s="46" t="s">
        <v>7</v>
      </c>
      <c r="M100" s="46" t="s">
        <v>7</v>
      </c>
      <c r="N100" s="9" t="e">
        <f t="shared" si="5"/>
        <v>#VALUE!</v>
      </c>
      <c r="O100" s="1"/>
      <c r="P100" s="1"/>
    </row>
    <row r="101" spans="1:16" ht="12.75" hidden="1">
      <c r="A101" s="1"/>
      <c r="B101" s="8" t="s">
        <v>184</v>
      </c>
      <c r="C101" s="142" t="s">
        <v>185</v>
      </c>
      <c r="D101" s="142"/>
      <c r="E101" s="142"/>
      <c r="F101" s="142"/>
      <c r="G101" s="142"/>
      <c r="H101" s="142"/>
      <c r="I101" s="142"/>
      <c r="J101" s="142"/>
      <c r="K101" s="142"/>
      <c r="L101" s="46" t="s">
        <v>7</v>
      </c>
      <c r="M101" s="46" t="s">
        <v>7</v>
      </c>
      <c r="N101" s="9" t="e">
        <f t="shared" si="5"/>
        <v>#VALUE!</v>
      </c>
      <c r="O101" s="1"/>
      <c r="P101" s="1"/>
    </row>
    <row r="102" spans="1:16" ht="12.75" hidden="1">
      <c r="A102" s="1"/>
      <c r="B102" s="12" t="s">
        <v>186</v>
      </c>
      <c r="C102" s="151" t="s">
        <v>187</v>
      </c>
      <c r="D102" s="151"/>
      <c r="E102" s="151"/>
      <c r="F102" s="151"/>
      <c r="G102" s="151"/>
      <c r="H102" s="151"/>
      <c r="I102" s="151"/>
      <c r="J102" s="151"/>
      <c r="K102" s="151"/>
      <c r="L102" s="46" t="s">
        <v>7</v>
      </c>
      <c r="M102" s="46" t="s">
        <v>7</v>
      </c>
      <c r="N102" s="9" t="e">
        <f t="shared" si="5"/>
        <v>#VALUE!</v>
      </c>
      <c r="O102" s="1"/>
      <c r="P102" s="1"/>
    </row>
    <row r="103" spans="1:16" ht="12.75" hidden="1">
      <c r="A103" s="1"/>
      <c r="B103" s="12" t="s">
        <v>188</v>
      </c>
      <c r="C103" s="151" t="s">
        <v>189</v>
      </c>
      <c r="D103" s="151"/>
      <c r="E103" s="151"/>
      <c r="F103" s="151"/>
      <c r="G103" s="151"/>
      <c r="H103" s="151"/>
      <c r="I103" s="151"/>
      <c r="J103" s="151"/>
      <c r="K103" s="151"/>
      <c r="L103" s="46" t="s">
        <v>7</v>
      </c>
      <c r="M103" s="46" t="s">
        <v>7</v>
      </c>
      <c r="N103" s="9" t="e">
        <f t="shared" si="5"/>
        <v>#VALUE!</v>
      </c>
      <c r="O103" s="1"/>
      <c r="P103" s="1"/>
    </row>
    <row r="104" spans="1:16" ht="12.75" hidden="1">
      <c r="A104" s="1"/>
      <c r="B104" s="8" t="s">
        <v>190</v>
      </c>
      <c r="C104" s="142" t="s">
        <v>191</v>
      </c>
      <c r="D104" s="142"/>
      <c r="E104" s="142"/>
      <c r="F104" s="142"/>
      <c r="G104" s="142"/>
      <c r="H104" s="142"/>
      <c r="I104" s="142"/>
      <c r="J104" s="142"/>
      <c r="K104" s="142"/>
      <c r="L104" s="46" t="s">
        <v>7</v>
      </c>
      <c r="M104" s="46" t="s">
        <v>7</v>
      </c>
      <c r="N104" s="9" t="e">
        <f t="shared" si="5"/>
        <v>#VALUE!</v>
      </c>
      <c r="O104" s="1"/>
      <c r="P104" s="1"/>
    </row>
    <row r="105" spans="1:16" ht="12.75" hidden="1">
      <c r="A105" s="1"/>
      <c r="B105" s="8" t="s">
        <v>192</v>
      </c>
      <c r="C105" s="142" t="s">
        <v>193</v>
      </c>
      <c r="D105" s="142"/>
      <c r="E105" s="142"/>
      <c r="F105" s="142"/>
      <c r="G105" s="142"/>
      <c r="H105" s="142"/>
      <c r="I105" s="142"/>
      <c r="J105" s="142"/>
      <c r="K105" s="142"/>
      <c r="L105" s="46" t="s">
        <v>7</v>
      </c>
      <c r="M105" s="46" t="s">
        <v>7</v>
      </c>
      <c r="N105" s="9" t="e">
        <f t="shared" si="5"/>
        <v>#VALUE!</v>
      </c>
      <c r="O105" s="1"/>
      <c r="P105" s="1"/>
    </row>
    <row r="106" spans="1:16" ht="12.75" hidden="1">
      <c r="A106" s="1"/>
      <c r="B106" s="55" t="s">
        <v>194</v>
      </c>
      <c r="C106" s="150" t="s">
        <v>195</v>
      </c>
      <c r="D106" s="150"/>
      <c r="E106" s="150"/>
      <c r="F106" s="150"/>
      <c r="G106" s="150"/>
      <c r="H106" s="150"/>
      <c r="I106" s="150"/>
      <c r="J106" s="150"/>
      <c r="K106" s="150"/>
      <c r="L106" s="57" t="s">
        <v>196</v>
      </c>
      <c r="M106" s="58" t="s">
        <v>7</v>
      </c>
      <c r="N106" s="9" t="e">
        <f t="shared" si="5"/>
        <v>#VALUE!</v>
      </c>
      <c r="O106" s="1"/>
      <c r="P106" s="1"/>
    </row>
    <row r="107" spans="1:16" ht="12.75" hidden="1">
      <c r="A107" s="1"/>
      <c r="B107" s="55" t="s">
        <v>197</v>
      </c>
      <c r="C107" s="150" t="s">
        <v>198</v>
      </c>
      <c r="D107" s="150"/>
      <c r="E107" s="150"/>
      <c r="F107" s="150"/>
      <c r="G107" s="150"/>
      <c r="H107" s="150"/>
      <c r="I107" s="150"/>
      <c r="J107" s="150"/>
      <c r="K107" s="150"/>
      <c r="L107" s="57" t="s">
        <v>196</v>
      </c>
      <c r="M107" s="58" t="s">
        <v>7</v>
      </c>
      <c r="N107" s="9" t="e">
        <f t="shared" si="5"/>
        <v>#VALUE!</v>
      </c>
      <c r="O107" s="1"/>
      <c r="P107" s="1"/>
    </row>
    <row r="108" spans="1:16" ht="12.75" hidden="1">
      <c r="A108" s="1"/>
      <c r="B108" s="55" t="s">
        <v>199</v>
      </c>
      <c r="C108" s="150" t="s">
        <v>200</v>
      </c>
      <c r="D108" s="150"/>
      <c r="E108" s="150"/>
      <c r="F108" s="150"/>
      <c r="G108" s="150"/>
      <c r="H108" s="150"/>
      <c r="I108" s="150"/>
      <c r="J108" s="150"/>
      <c r="K108" s="150"/>
      <c r="L108" s="57" t="s">
        <v>196</v>
      </c>
      <c r="M108" s="58" t="s">
        <v>7</v>
      </c>
      <c r="N108" s="9" t="e">
        <f t="shared" si="5"/>
        <v>#VALUE!</v>
      </c>
      <c r="O108" s="1"/>
      <c r="P108" s="1"/>
    </row>
    <row r="109" spans="1:16" ht="12.75" hidden="1">
      <c r="A109" s="1"/>
      <c r="B109" s="55" t="s">
        <v>201</v>
      </c>
      <c r="C109" s="150" t="s">
        <v>202</v>
      </c>
      <c r="D109" s="150"/>
      <c r="E109" s="150"/>
      <c r="F109" s="150"/>
      <c r="G109" s="150"/>
      <c r="H109" s="150"/>
      <c r="I109" s="150"/>
      <c r="J109" s="150"/>
      <c r="K109" s="150"/>
      <c r="L109" s="57" t="s">
        <v>196</v>
      </c>
      <c r="M109" s="58" t="s">
        <v>7</v>
      </c>
      <c r="N109" s="9" t="e">
        <f t="shared" si="5"/>
        <v>#VALUE!</v>
      </c>
      <c r="O109" s="1"/>
      <c r="P109" s="1"/>
    </row>
    <row r="110" spans="1:16" ht="12.75">
      <c r="A110" s="1"/>
      <c r="B110" s="1" t="s">
        <v>203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7.5" customHeight="1">
      <c r="A111" s="1"/>
      <c r="B111" s="146" t="s">
        <v>204</v>
      </c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"/>
      <c r="O111" s="1"/>
      <c r="P111" s="1"/>
    </row>
    <row r="112" spans="1:16" ht="33.75" customHeight="1">
      <c r="A112" s="1"/>
      <c r="B112" s="146" t="s">
        <v>205</v>
      </c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"/>
      <c r="O112" s="1"/>
      <c r="P112" s="1"/>
    </row>
    <row r="113" spans="1:16" ht="33" customHeight="1">
      <c r="A113" s="1"/>
      <c r="B113" s="146" t="s">
        <v>206</v>
      </c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"/>
      <c r="O113" s="1"/>
      <c r="P113" s="1"/>
    </row>
    <row r="114" spans="1:16" ht="12.75">
      <c r="A114" s="1"/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"/>
      <c r="O114" s="1"/>
      <c r="P114" s="1"/>
    </row>
    <row r="115" spans="1:16" ht="12.75">
      <c r="A115" s="1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"/>
      <c r="O115" s="1"/>
      <c r="P115" s="1"/>
    </row>
    <row r="116" spans="1:16" ht="12.75">
      <c r="A116" s="1"/>
      <c r="B116" s="144" t="s">
        <v>207</v>
      </c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"/>
      <c r="O116" s="1"/>
      <c r="P116" s="1"/>
    </row>
    <row r="117" spans="1:16" ht="12.75">
      <c r="A117" s="1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1"/>
      <c r="O117" s="1"/>
      <c r="P117" s="1"/>
    </row>
    <row r="118" spans="1:16" ht="12.75">
      <c r="A118" s="1"/>
      <c r="M118" s="1"/>
      <c r="N118" s="1"/>
      <c r="O118" s="1"/>
      <c r="P118" s="1"/>
    </row>
    <row r="123" spans="2:12" ht="12.75">
      <c r="B123" s="61" t="s">
        <v>208</v>
      </c>
      <c r="C123" s="61"/>
      <c r="D123" s="145" t="s">
        <v>209</v>
      </c>
      <c r="E123" s="145"/>
      <c r="F123" s="145"/>
      <c r="G123" s="61" t="s">
        <v>210</v>
      </c>
      <c r="H123" s="61"/>
      <c r="I123" s="145" t="s">
        <v>211</v>
      </c>
      <c r="J123" s="145"/>
      <c r="K123" s="1"/>
      <c r="L123" s="1"/>
    </row>
  </sheetData>
  <sheetProtection/>
  <mergeCells count="122">
    <mergeCell ref="B116:M116"/>
    <mergeCell ref="D123:F123"/>
    <mergeCell ref="I123:J123"/>
    <mergeCell ref="C70:K70"/>
    <mergeCell ref="C73:K73"/>
    <mergeCell ref="B112:M112"/>
    <mergeCell ref="B113:M113"/>
    <mergeCell ref="B114:M114"/>
    <mergeCell ref="B115:M115"/>
    <mergeCell ref="C108:K108"/>
    <mergeCell ref="C101:K101"/>
    <mergeCell ref="C102:K102"/>
    <mergeCell ref="C103:K103"/>
    <mergeCell ref="C104:K104"/>
    <mergeCell ref="C109:K109"/>
    <mergeCell ref="B111:M111"/>
    <mergeCell ref="C105:K105"/>
    <mergeCell ref="C106:K106"/>
    <mergeCell ref="C107:K107"/>
    <mergeCell ref="C92:K92"/>
    <mergeCell ref="C93:K93"/>
    <mergeCell ref="C94:K94"/>
    <mergeCell ref="C95:K95"/>
    <mergeCell ref="C99:K99"/>
    <mergeCell ref="C100:K100"/>
    <mergeCell ref="C96:K96"/>
    <mergeCell ref="C97:K97"/>
    <mergeCell ref="C98:K98"/>
    <mergeCell ref="C82:K82"/>
    <mergeCell ref="C83:K83"/>
    <mergeCell ref="C84:K84"/>
    <mergeCell ref="C85:K85"/>
    <mergeCell ref="C91:K91"/>
    <mergeCell ref="C90:K90"/>
    <mergeCell ref="C86:K86"/>
    <mergeCell ref="C87:K87"/>
    <mergeCell ref="C88:K88"/>
    <mergeCell ref="C89:K89"/>
    <mergeCell ref="C76:K76"/>
    <mergeCell ref="C77:K77"/>
    <mergeCell ref="C78:K78"/>
    <mergeCell ref="C79:K79"/>
    <mergeCell ref="C80:K80"/>
    <mergeCell ref="C81:K81"/>
    <mergeCell ref="C68:K68"/>
    <mergeCell ref="C69:K69"/>
    <mergeCell ref="C71:K71"/>
    <mergeCell ref="C72:K72"/>
    <mergeCell ref="C74:K74"/>
    <mergeCell ref="C75:K75"/>
    <mergeCell ref="C62:K62"/>
    <mergeCell ref="C63:K63"/>
    <mergeCell ref="C64:K64"/>
    <mergeCell ref="C65:K65"/>
    <mergeCell ref="C66:K66"/>
    <mergeCell ref="C67:K67"/>
    <mergeCell ref="C55:K55"/>
    <mergeCell ref="C56:K56"/>
    <mergeCell ref="C57:K57"/>
    <mergeCell ref="C58:K58"/>
    <mergeCell ref="C59:K59"/>
    <mergeCell ref="C61:K61"/>
    <mergeCell ref="C49:K49"/>
    <mergeCell ref="C50:K50"/>
    <mergeCell ref="C51:K51"/>
    <mergeCell ref="C52:K52"/>
    <mergeCell ref="C53:K53"/>
    <mergeCell ref="C54:K54"/>
    <mergeCell ref="C45:K45"/>
    <mergeCell ref="C46:K46"/>
    <mergeCell ref="C47:K47"/>
    <mergeCell ref="C43:K43"/>
    <mergeCell ref="C44:K44"/>
    <mergeCell ref="C48:K48"/>
    <mergeCell ref="C37:K37"/>
    <mergeCell ref="C38:K38"/>
    <mergeCell ref="C39:K39"/>
    <mergeCell ref="C40:K40"/>
    <mergeCell ref="C41:K41"/>
    <mergeCell ref="C42:K42"/>
    <mergeCell ref="C31:K31"/>
    <mergeCell ref="C32:K32"/>
    <mergeCell ref="C33:K33"/>
    <mergeCell ref="C34:K34"/>
    <mergeCell ref="C35:K35"/>
    <mergeCell ref="C36:K36"/>
    <mergeCell ref="C30:K30"/>
    <mergeCell ref="C22:K22"/>
    <mergeCell ref="C23:K23"/>
    <mergeCell ref="C24:K24"/>
    <mergeCell ref="C25:K25"/>
    <mergeCell ref="C26:K26"/>
    <mergeCell ref="C27:K27"/>
    <mergeCell ref="C21:K21"/>
    <mergeCell ref="C19:G19"/>
    <mergeCell ref="H19:K19"/>
    <mergeCell ref="C20:G20"/>
    <mergeCell ref="H20:K20"/>
    <mergeCell ref="C29:K29"/>
    <mergeCell ref="C16:D16"/>
    <mergeCell ref="E16:K16"/>
    <mergeCell ref="C17:G17"/>
    <mergeCell ref="H17:K17"/>
    <mergeCell ref="C18:H18"/>
    <mergeCell ref="I18:K18"/>
    <mergeCell ref="C12:K12"/>
    <mergeCell ref="C13:D13"/>
    <mergeCell ref="C14:D14"/>
    <mergeCell ref="E14:K14"/>
    <mergeCell ref="E13:K13"/>
    <mergeCell ref="C15:D15"/>
    <mergeCell ref="E15:K15"/>
    <mergeCell ref="C60:K60"/>
    <mergeCell ref="B3:M3"/>
    <mergeCell ref="B4:M4"/>
    <mergeCell ref="B5:M5"/>
    <mergeCell ref="B6:M6"/>
    <mergeCell ref="B7:M7"/>
    <mergeCell ref="C9:D9"/>
    <mergeCell ref="C10:K10"/>
    <mergeCell ref="C11:F11"/>
    <mergeCell ref="G11:K11"/>
  </mergeCells>
  <printOptions/>
  <pageMargins left="0.54" right="0.44" top="0.17" bottom="0.15" header="0.24" footer="0.5"/>
  <pageSetup horizontalDpi="1200" verticalDpi="12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8"/>
  <sheetViews>
    <sheetView zoomScale="75" zoomScaleNormal="75" zoomScalePageLayoutView="0" workbookViewId="0" topLeftCell="A53">
      <selection activeCell="L52" sqref="L52"/>
    </sheetView>
  </sheetViews>
  <sheetFormatPr defaultColWidth="9.00390625" defaultRowHeight="12.75" outlineLevelRow="1"/>
  <cols>
    <col min="7" max="7" width="8.375" style="0" customWidth="1"/>
    <col min="12" max="12" width="11.875" style="0" customWidth="1"/>
    <col min="13" max="13" width="13.375" style="0" customWidth="1"/>
    <col min="14" max="14" width="12.25390625" style="0" customWidth="1"/>
    <col min="15" max="15" width="18.6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82" t="s">
        <v>0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"/>
      <c r="O3" s="1"/>
      <c r="P3" s="1"/>
    </row>
    <row r="4" spans="1:16" ht="12.75">
      <c r="A4" s="1"/>
      <c r="B4" s="182" t="s">
        <v>1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"/>
      <c r="O4" s="1"/>
      <c r="P4" s="1"/>
    </row>
    <row r="5" spans="1:16" ht="12.75">
      <c r="A5" s="1"/>
      <c r="B5" s="182" t="s">
        <v>2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"/>
      <c r="O5" s="1"/>
      <c r="P5" s="1"/>
    </row>
    <row r="6" spans="1:16" ht="12.75">
      <c r="A6" s="1"/>
      <c r="B6" s="182" t="s">
        <v>3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"/>
      <c r="O6" s="1"/>
      <c r="P6" s="1"/>
    </row>
    <row r="7" spans="1:16" ht="12.75">
      <c r="A7" s="1"/>
      <c r="B7" s="182" t="s">
        <v>233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83" t="s">
        <v>5</v>
      </c>
      <c r="D9" s="183"/>
      <c r="E9" s="3" t="s">
        <v>234</v>
      </c>
      <c r="F9" s="1"/>
      <c r="G9" s="1"/>
      <c r="H9" s="1"/>
      <c r="I9" s="1"/>
      <c r="J9" s="1"/>
      <c r="K9" s="1"/>
      <c r="L9" s="1"/>
      <c r="M9" s="4" t="s">
        <v>7</v>
      </c>
      <c r="N9" s="114" t="s">
        <v>8</v>
      </c>
      <c r="O9" s="1"/>
      <c r="P9" s="1"/>
    </row>
    <row r="10" spans="1:16" ht="37.5" customHeight="1">
      <c r="A10" s="1"/>
      <c r="B10" s="6"/>
      <c r="C10" s="184" t="s">
        <v>9</v>
      </c>
      <c r="D10" s="184"/>
      <c r="E10" s="184"/>
      <c r="F10" s="184"/>
      <c r="G10" s="184"/>
      <c r="H10" s="184"/>
      <c r="I10" s="184"/>
      <c r="J10" s="184"/>
      <c r="K10" s="184"/>
      <c r="L10" s="7" t="s">
        <v>10</v>
      </c>
      <c r="M10" s="7" t="s">
        <v>11</v>
      </c>
      <c r="N10" s="7" t="s">
        <v>12</v>
      </c>
      <c r="O10" s="1"/>
      <c r="P10" s="1"/>
    </row>
    <row r="11" spans="1:16" ht="12.75">
      <c r="A11" s="1"/>
      <c r="B11" s="8"/>
      <c r="C11" s="172" t="s">
        <v>13</v>
      </c>
      <c r="D11" s="172"/>
      <c r="E11" s="172"/>
      <c r="F11" s="172"/>
      <c r="G11" s="185" t="s">
        <v>14</v>
      </c>
      <c r="H11" s="185"/>
      <c r="I11" s="185"/>
      <c r="J11" s="185"/>
      <c r="K11" s="185"/>
      <c r="L11" s="9"/>
      <c r="M11" s="9"/>
      <c r="N11" s="9"/>
      <c r="O11" s="1"/>
      <c r="P11" s="1"/>
    </row>
    <row r="12" spans="1:16" ht="12.75">
      <c r="A12" s="1"/>
      <c r="B12" s="10" t="s">
        <v>15</v>
      </c>
      <c r="C12" s="175" t="s">
        <v>16</v>
      </c>
      <c r="D12" s="175"/>
      <c r="E12" s="175"/>
      <c r="F12" s="175"/>
      <c r="G12" s="175"/>
      <c r="H12" s="175"/>
      <c r="I12" s="175"/>
      <c r="J12" s="175"/>
      <c r="K12" s="175"/>
      <c r="L12" s="11"/>
      <c r="M12" s="11"/>
      <c r="N12" s="11"/>
      <c r="O12" s="1"/>
      <c r="P12" s="1"/>
    </row>
    <row r="13" spans="1:16" ht="12.75" customHeight="1">
      <c r="A13" s="1"/>
      <c r="B13" s="8" t="s">
        <v>17</v>
      </c>
      <c r="C13" s="142" t="s">
        <v>18</v>
      </c>
      <c r="D13" s="142"/>
      <c r="E13" s="179" t="s">
        <v>235</v>
      </c>
      <c r="F13" s="180"/>
      <c r="G13" s="180"/>
      <c r="H13" s="180"/>
      <c r="I13" s="180"/>
      <c r="J13" s="180"/>
      <c r="K13" s="181"/>
      <c r="L13" s="9"/>
      <c r="M13" s="9"/>
      <c r="N13" s="9"/>
      <c r="O13" s="1"/>
      <c r="P13" s="1"/>
    </row>
    <row r="14" spans="1:16" ht="12.75">
      <c r="A14" s="1"/>
      <c r="B14" s="8" t="s">
        <v>20</v>
      </c>
      <c r="C14" s="142" t="s">
        <v>21</v>
      </c>
      <c r="D14" s="142"/>
      <c r="E14" s="176">
        <v>12</v>
      </c>
      <c r="F14" s="177"/>
      <c r="G14" s="177"/>
      <c r="H14" s="177"/>
      <c r="I14" s="177"/>
      <c r="J14" s="177"/>
      <c r="K14" s="178"/>
      <c r="L14" s="9"/>
      <c r="M14" s="9"/>
      <c r="N14" s="9"/>
      <c r="O14" s="1"/>
      <c r="P14" s="1"/>
    </row>
    <row r="15" spans="1:16" ht="12.75">
      <c r="A15" s="1"/>
      <c r="B15" s="8" t="s">
        <v>22</v>
      </c>
      <c r="C15" s="142" t="s">
        <v>23</v>
      </c>
      <c r="D15" s="142"/>
      <c r="E15" s="171">
        <v>3</v>
      </c>
      <c r="F15" s="171"/>
      <c r="G15" s="171"/>
      <c r="H15" s="171"/>
      <c r="I15" s="171"/>
      <c r="J15" s="171"/>
      <c r="K15" s="171"/>
      <c r="L15" s="9"/>
      <c r="M15" s="9"/>
      <c r="N15" s="9"/>
      <c r="O15" s="1"/>
      <c r="P15" s="1"/>
    </row>
    <row r="16" spans="1:16" ht="12.75">
      <c r="A16" s="1"/>
      <c r="B16" s="8" t="s">
        <v>24</v>
      </c>
      <c r="C16" s="142" t="s">
        <v>25</v>
      </c>
      <c r="D16" s="142"/>
      <c r="E16" s="150">
        <v>142</v>
      </c>
      <c r="F16" s="150"/>
      <c r="G16" s="150"/>
      <c r="H16" s="150"/>
      <c r="I16" s="150"/>
      <c r="J16" s="150"/>
      <c r="K16" s="150"/>
      <c r="L16" s="9"/>
      <c r="M16" s="9"/>
      <c r="N16" s="9"/>
      <c r="O16" s="1"/>
      <c r="P16" s="1"/>
    </row>
    <row r="17" spans="1:16" ht="12.75">
      <c r="A17" s="1"/>
      <c r="B17" s="8" t="s">
        <v>26</v>
      </c>
      <c r="C17" s="142" t="s">
        <v>27</v>
      </c>
      <c r="D17" s="142"/>
      <c r="E17" s="142"/>
      <c r="F17" s="142"/>
      <c r="G17" s="142"/>
      <c r="H17" s="170">
        <v>8374</v>
      </c>
      <c r="I17" s="171"/>
      <c r="J17" s="171"/>
      <c r="K17" s="171"/>
      <c r="L17" s="9"/>
      <c r="M17" s="9"/>
      <c r="N17" s="9"/>
      <c r="O17" s="1"/>
      <c r="P17" s="1"/>
    </row>
    <row r="18" spans="1:16" ht="12.75">
      <c r="A18" s="1"/>
      <c r="B18" s="12" t="s">
        <v>28</v>
      </c>
      <c r="C18" s="172" t="s">
        <v>29</v>
      </c>
      <c r="D18" s="172"/>
      <c r="E18" s="172"/>
      <c r="F18" s="172"/>
      <c r="G18" s="172"/>
      <c r="H18" s="172"/>
      <c r="I18" s="173">
        <v>8222.4</v>
      </c>
      <c r="J18" s="174"/>
      <c r="K18" s="174"/>
      <c r="L18" s="9"/>
      <c r="M18" s="9"/>
      <c r="N18" s="9"/>
      <c r="O18" s="1"/>
      <c r="P18" s="1"/>
    </row>
    <row r="19" spans="1:16" ht="12.75">
      <c r="A19" s="1"/>
      <c r="B19" s="8" t="s">
        <v>30</v>
      </c>
      <c r="C19" s="142" t="s">
        <v>31</v>
      </c>
      <c r="D19" s="142"/>
      <c r="E19" s="142"/>
      <c r="F19" s="142"/>
      <c r="G19" s="142"/>
      <c r="H19" s="165">
        <v>8182.4</v>
      </c>
      <c r="I19" s="166"/>
      <c r="J19" s="166"/>
      <c r="K19" s="167"/>
      <c r="L19" s="9"/>
      <c r="M19" s="9"/>
      <c r="N19" s="9"/>
      <c r="O19" s="1"/>
      <c r="P19" s="1"/>
    </row>
    <row r="20" spans="1:16" ht="13.5" thickBot="1">
      <c r="A20" s="1"/>
      <c r="B20" s="13" t="s">
        <v>32</v>
      </c>
      <c r="C20" s="168" t="s">
        <v>33</v>
      </c>
      <c r="D20" s="168"/>
      <c r="E20" s="168"/>
      <c r="F20" s="168"/>
      <c r="G20" s="168"/>
      <c r="H20" s="169">
        <v>40</v>
      </c>
      <c r="I20" s="169"/>
      <c r="J20" s="169"/>
      <c r="K20" s="169"/>
      <c r="L20" s="14"/>
      <c r="M20" s="14"/>
      <c r="N20" s="14"/>
      <c r="O20" s="1"/>
      <c r="P20" s="1"/>
    </row>
    <row r="21" spans="1:16" ht="22.5" customHeight="1">
      <c r="A21" s="1"/>
      <c r="B21" s="15" t="s">
        <v>34</v>
      </c>
      <c r="C21" s="162" t="s">
        <v>35</v>
      </c>
      <c r="D21" s="163"/>
      <c r="E21" s="163"/>
      <c r="F21" s="163"/>
      <c r="G21" s="163"/>
      <c r="H21" s="163"/>
      <c r="I21" s="163"/>
      <c r="J21" s="163"/>
      <c r="K21" s="164"/>
      <c r="L21" s="16">
        <f>SUM(L22:L25)</f>
        <v>1312784.48</v>
      </c>
      <c r="M21" s="16">
        <f>SUM(M22:M25)</f>
        <v>1227967.2</v>
      </c>
      <c r="N21" s="17"/>
      <c r="O21" s="18"/>
      <c r="P21" s="1"/>
    </row>
    <row r="22" spans="1:16" ht="12.75">
      <c r="A22" s="1"/>
      <c r="B22" s="19">
        <v>7</v>
      </c>
      <c r="C22" s="143" t="s">
        <v>36</v>
      </c>
      <c r="D22" s="143"/>
      <c r="E22" s="143"/>
      <c r="F22" s="143"/>
      <c r="G22" s="143"/>
      <c r="H22" s="143"/>
      <c r="I22" s="143"/>
      <c r="J22" s="143"/>
      <c r="K22" s="143"/>
      <c r="L22" s="20">
        <v>126720.81</v>
      </c>
      <c r="M22" s="20">
        <v>126720.81</v>
      </c>
      <c r="N22" s="21">
        <f aca="true" t="shared" si="0" ref="N22:N27">L22-M22</f>
        <v>0</v>
      </c>
      <c r="O22" s="22"/>
      <c r="P22" s="1"/>
    </row>
    <row r="23" spans="1:16" ht="12.75">
      <c r="A23" s="1"/>
      <c r="B23" s="19">
        <v>8</v>
      </c>
      <c r="C23" s="143" t="s">
        <v>37</v>
      </c>
      <c r="D23" s="143"/>
      <c r="E23" s="143"/>
      <c r="F23" s="143"/>
      <c r="G23" s="143"/>
      <c r="H23" s="143"/>
      <c r="I23" s="143"/>
      <c r="J23" s="143"/>
      <c r="K23" s="143"/>
      <c r="L23" s="20">
        <v>600451.6</v>
      </c>
      <c r="M23" s="20">
        <v>600451.6</v>
      </c>
      <c r="N23" s="21">
        <f t="shared" si="0"/>
        <v>0</v>
      </c>
      <c r="O23" s="23"/>
      <c r="P23" s="1"/>
    </row>
    <row r="24" spans="1:16" ht="12.75">
      <c r="A24" s="1"/>
      <c r="B24" s="19">
        <v>9</v>
      </c>
      <c r="C24" s="143" t="s">
        <v>38</v>
      </c>
      <c r="D24" s="143"/>
      <c r="E24" s="143"/>
      <c r="F24" s="143"/>
      <c r="G24" s="143"/>
      <c r="H24" s="143"/>
      <c r="I24" s="143"/>
      <c r="J24" s="143"/>
      <c r="K24" s="143"/>
      <c r="L24" s="20">
        <f>'[10]Лист3'!$P$10+6176</f>
        <v>585612.0700000001</v>
      </c>
      <c r="M24" s="20">
        <v>500794.79</v>
      </c>
      <c r="N24" s="21">
        <f t="shared" si="0"/>
        <v>84817.28000000009</v>
      </c>
      <c r="O24" s="23"/>
      <c r="P24" s="1"/>
    </row>
    <row r="25" spans="1:16" ht="12.75" hidden="1">
      <c r="A25" s="1"/>
      <c r="B25" s="19">
        <v>10</v>
      </c>
      <c r="C25" s="143" t="s">
        <v>39</v>
      </c>
      <c r="D25" s="143"/>
      <c r="E25" s="143"/>
      <c r="F25" s="143"/>
      <c r="G25" s="143"/>
      <c r="H25" s="143"/>
      <c r="I25" s="143"/>
      <c r="J25" s="143"/>
      <c r="K25" s="143"/>
      <c r="L25" s="20"/>
      <c r="M25" s="20"/>
      <c r="N25" s="21">
        <f t="shared" si="0"/>
        <v>0</v>
      </c>
      <c r="O25" s="23"/>
      <c r="P25" s="1"/>
    </row>
    <row r="26" spans="1:16" ht="12.75">
      <c r="A26" s="1"/>
      <c r="B26" s="24"/>
      <c r="C26" s="159" t="s">
        <v>40</v>
      </c>
      <c r="D26" s="160"/>
      <c r="E26" s="160"/>
      <c r="F26" s="160"/>
      <c r="G26" s="160"/>
      <c r="H26" s="160"/>
      <c r="I26" s="160"/>
      <c r="J26" s="160"/>
      <c r="K26" s="161"/>
      <c r="L26" s="25">
        <f>L22+L23+L24+L25</f>
        <v>1312784.48</v>
      </c>
      <c r="M26" s="25">
        <f>M22+M23+M24+M25</f>
        <v>1227967.2</v>
      </c>
      <c r="N26" s="26">
        <f t="shared" si="0"/>
        <v>84817.28000000003</v>
      </c>
      <c r="O26" s="23"/>
      <c r="P26" s="1"/>
    </row>
    <row r="27" spans="1:16" s="30" customFormat="1" ht="24.75" customHeight="1" thickBot="1">
      <c r="A27" s="23"/>
      <c r="B27" s="27"/>
      <c r="C27" s="152" t="s">
        <v>41</v>
      </c>
      <c r="D27" s="152"/>
      <c r="E27" s="152"/>
      <c r="F27" s="152"/>
      <c r="G27" s="152"/>
      <c r="H27" s="152"/>
      <c r="I27" s="152"/>
      <c r="J27" s="152"/>
      <c r="K27" s="152"/>
      <c r="L27" s="28">
        <f>L26/H19/7</f>
        <v>22.920003910833007</v>
      </c>
      <c r="M27" s="28">
        <f>M26/H19/7</f>
        <v>21.439172579473713</v>
      </c>
      <c r="N27" s="29">
        <f t="shared" si="0"/>
        <v>1.480831331359294</v>
      </c>
      <c r="O27" s="23"/>
      <c r="P27" s="23"/>
    </row>
    <row r="28" spans="1:16" s="30" customFormat="1" ht="13.5" thickBot="1">
      <c r="A28" s="23"/>
      <c r="B28" s="31"/>
      <c r="C28" s="32"/>
      <c r="D28" s="33"/>
      <c r="E28" s="33"/>
      <c r="F28" s="33"/>
      <c r="G28" s="33"/>
      <c r="H28" s="33"/>
      <c r="I28" s="33"/>
      <c r="J28" s="33"/>
      <c r="K28" s="34"/>
      <c r="L28" s="35"/>
      <c r="M28" s="35"/>
      <c r="N28" s="35"/>
      <c r="O28" s="23"/>
      <c r="P28" s="23"/>
    </row>
    <row r="29" spans="1:16" ht="12.75">
      <c r="A29" s="1"/>
      <c r="B29" s="36" t="s">
        <v>42</v>
      </c>
      <c r="C29" s="158" t="s">
        <v>43</v>
      </c>
      <c r="D29" s="158"/>
      <c r="E29" s="158"/>
      <c r="F29" s="158"/>
      <c r="G29" s="158"/>
      <c r="H29" s="158"/>
      <c r="I29" s="158"/>
      <c r="J29" s="158"/>
      <c r="K29" s="158"/>
      <c r="L29" s="37"/>
      <c r="M29" s="37"/>
      <c r="N29" s="17">
        <f aca="true" t="shared" si="1" ref="N29:N60">L29-M29</f>
        <v>0</v>
      </c>
      <c r="O29" s="1"/>
      <c r="P29" s="1"/>
    </row>
    <row r="30" spans="1:16" ht="12.75">
      <c r="A30" s="1"/>
      <c r="B30" s="38">
        <v>11</v>
      </c>
      <c r="C30" s="150" t="s">
        <v>45</v>
      </c>
      <c r="D30" s="150"/>
      <c r="E30" s="150"/>
      <c r="F30" s="150"/>
      <c r="G30" s="150"/>
      <c r="H30" s="150"/>
      <c r="I30" s="150"/>
      <c r="J30" s="150"/>
      <c r="K30" s="150"/>
      <c r="L30" s="39">
        <f>L31+L34+L38+L45</f>
        <v>1029486.44</v>
      </c>
      <c r="M30" s="39">
        <f>M31+M34+M38+M45</f>
        <v>1029486.44</v>
      </c>
      <c r="N30" s="40">
        <f t="shared" si="1"/>
        <v>0</v>
      </c>
      <c r="O30" s="18"/>
      <c r="P30" s="1"/>
    </row>
    <row r="31" spans="1:16" ht="12.75">
      <c r="A31" s="1"/>
      <c r="B31" s="41" t="s">
        <v>46</v>
      </c>
      <c r="C31" s="150" t="s">
        <v>47</v>
      </c>
      <c r="D31" s="150"/>
      <c r="E31" s="150"/>
      <c r="F31" s="150"/>
      <c r="G31" s="150"/>
      <c r="H31" s="150"/>
      <c r="I31" s="150"/>
      <c r="J31" s="150"/>
      <c r="K31" s="150"/>
      <c r="L31" s="39">
        <f>SUM(L32:L33)</f>
        <v>830174.47</v>
      </c>
      <c r="M31" s="39">
        <f>SUM(M32:M33)</f>
        <v>830174.47</v>
      </c>
      <c r="N31" s="40">
        <f t="shared" si="1"/>
        <v>0</v>
      </c>
      <c r="O31" s="1"/>
      <c r="P31" s="1"/>
    </row>
    <row r="32" spans="1:16" ht="12.75">
      <c r="A32" s="1"/>
      <c r="B32" s="42" t="s">
        <v>48</v>
      </c>
      <c r="C32" s="142" t="s">
        <v>49</v>
      </c>
      <c r="D32" s="142"/>
      <c r="E32" s="142"/>
      <c r="F32" s="142"/>
      <c r="G32" s="142"/>
      <c r="H32" s="142"/>
      <c r="I32" s="142"/>
      <c r="J32" s="142"/>
      <c r="K32" s="142"/>
      <c r="L32" s="43">
        <v>339669.22</v>
      </c>
      <c r="M32" s="43">
        <v>339669.22</v>
      </c>
      <c r="N32" s="40">
        <f t="shared" si="1"/>
        <v>0</v>
      </c>
      <c r="O32" s="1"/>
      <c r="P32" s="1"/>
    </row>
    <row r="33" spans="1:16" ht="12.75">
      <c r="A33" s="1"/>
      <c r="B33" s="42" t="s">
        <v>50</v>
      </c>
      <c r="C33" s="142" t="s">
        <v>51</v>
      </c>
      <c r="D33" s="142"/>
      <c r="E33" s="142"/>
      <c r="F33" s="142"/>
      <c r="G33" s="142"/>
      <c r="H33" s="142"/>
      <c r="I33" s="142"/>
      <c r="J33" s="142"/>
      <c r="K33" s="142"/>
      <c r="L33" s="43">
        <v>490505.25</v>
      </c>
      <c r="M33" s="43">
        <v>490505.25</v>
      </c>
      <c r="N33" s="40">
        <f t="shared" si="1"/>
        <v>0</v>
      </c>
      <c r="O33" s="1"/>
      <c r="P33" s="1"/>
    </row>
    <row r="34" spans="1:16" ht="12.75">
      <c r="A34" s="1"/>
      <c r="B34" s="41" t="s">
        <v>52</v>
      </c>
      <c r="C34" s="150" t="s">
        <v>53</v>
      </c>
      <c r="D34" s="150"/>
      <c r="E34" s="150"/>
      <c r="F34" s="150"/>
      <c r="G34" s="150"/>
      <c r="H34" s="150"/>
      <c r="I34" s="150"/>
      <c r="J34" s="150"/>
      <c r="K34" s="150"/>
      <c r="L34" s="39">
        <f>SUM(L35:L37)</f>
        <v>93718.6</v>
      </c>
      <c r="M34" s="39">
        <f>SUM(M35:M37)</f>
        <v>93718.6</v>
      </c>
      <c r="N34" s="40">
        <f t="shared" si="1"/>
        <v>0</v>
      </c>
      <c r="O34" s="1"/>
      <c r="P34" s="1"/>
    </row>
    <row r="35" spans="1:16" ht="12.75">
      <c r="A35" s="1"/>
      <c r="B35" s="42" t="s">
        <v>54</v>
      </c>
      <c r="C35" s="142" t="s">
        <v>55</v>
      </c>
      <c r="D35" s="142"/>
      <c r="E35" s="142"/>
      <c r="F35" s="142"/>
      <c r="G35" s="142"/>
      <c r="H35" s="142"/>
      <c r="I35" s="142"/>
      <c r="J35" s="142"/>
      <c r="K35" s="142"/>
      <c r="L35" s="43">
        <v>39585.84</v>
      </c>
      <c r="M35" s="43">
        <v>39585.84</v>
      </c>
      <c r="N35" s="40">
        <f t="shared" si="1"/>
        <v>0</v>
      </c>
      <c r="O35" s="1"/>
      <c r="P35" s="1"/>
    </row>
    <row r="36" spans="1:16" ht="12.75">
      <c r="A36" s="1"/>
      <c r="B36" s="42" t="s">
        <v>56</v>
      </c>
      <c r="C36" s="142" t="s">
        <v>57</v>
      </c>
      <c r="D36" s="142"/>
      <c r="E36" s="142"/>
      <c r="F36" s="142"/>
      <c r="G36" s="142"/>
      <c r="H36" s="142"/>
      <c r="I36" s="142"/>
      <c r="J36" s="142"/>
      <c r="K36" s="142"/>
      <c r="L36" s="43">
        <v>38881.97</v>
      </c>
      <c r="M36" s="43">
        <v>38881.97</v>
      </c>
      <c r="N36" s="40">
        <f t="shared" si="1"/>
        <v>0</v>
      </c>
      <c r="O36" s="1"/>
      <c r="P36" s="1"/>
    </row>
    <row r="37" spans="1:16" ht="12.75">
      <c r="A37" s="1"/>
      <c r="B37" s="42" t="s">
        <v>58</v>
      </c>
      <c r="C37" s="142" t="s">
        <v>59</v>
      </c>
      <c r="D37" s="142"/>
      <c r="E37" s="142"/>
      <c r="F37" s="142"/>
      <c r="G37" s="142"/>
      <c r="H37" s="142"/>
      <c r="I37" s="142"/>
      <c r="J37" s="142"/>
      <c r="K37" s="142"/>
      <c r="L37" s="43">
        <v>15250.79</v>
      </c>
      <c r="M37" s="43">
        <v>15250.79</v>
      </c>
      <c r="N37" s="40">
        <f t="shared" si="1"/>
        <v>0</v>
      </c>
      <c r="O37" s="1"/>
      <c r="P37" s="1"/>
    </row>
    <row r="38" spans="1:16" ht="12.75">
      <c r="A38" s="1"/>
      <c r="B38" s="41" t="s">
        <v>60</v>
      </c>
      <c r="C38" s="150" t="s">
        <v>61</v>
      </c>
      <c r="D38" s="150"/>
      <c r="E38" s="150"/>
      <c r="F38" s="150"/>
      <c r="G38" s="150"/>
      <c r="H38" s="150"/>
      <c r="I38" s="150"/>
      <c r="J38" s="150"/>
      <c r="K38" s="150"/>
      <c r="L38" s="39">
        <f>SUM(L39:L44)</f>
        <v>34851.8</v>
      </c>
      <c r="M38" s="39">
        <f>SUM(M39:M44)</f>
        <v>34851.8</v>
      </c>
      <c r="N38" s="44">
        <f t="shared" si="1"/>
        <v>0</v>
      </c>
      <c r="O38" s="1"/>
      <c r="P38" s="1"/>
    </row>
    <row r="39" spans="1:16" ht="12.75">
      <c r="A39" s="1"/>
      <c r="B39" s="42" t="s">
        <v>62</v>
      </c>
      <c r="C39" s="142" t="s">
        <v>63</v>
      </c>
      <c r="D39" s="142"/>
      <c r="E39" s="142"/>
      <c r="F39" s="142"/>
      <c r="G39" s="142"/>
      <c r="H39" s="142"/>
      <c r="I39" s="142"/>
      <c r="J39" s="142"/>
      <c r="K39" s="142"/>
      <c r="L39" s="43">
        <v>17804.84</v>
      </c>
      <c r="M39" s="43">
        <v>17804.84</v>
      </c>
      <c r="N39" s="40">
        <f t="shared" si="1"/>
        <v>0</v>
      </c>
      <c r="O39" s="1"/>
      <c r="P39" s="1"/>
    </row>
    <row r="40" spans="1:16" ht="12.75">
      <c r="A40" s="1"/>
      <c r="B40" s="42" t="s">
        <v>64</v>
      </c>
      <c r="C40" s="142" t="s">
        <v>65</v>
      </c>
      <c r="D40" s="142"/>
      <c r="E40" s="142"/>
      <c r="F40" s="142"/>
      <c r="G40" s="142"/>
      <c r="H40" s="142"/>
      <c r="I40" s="142"/>
      <c r="J40" s="142"/>
      <c r="K40" s="142"/>
      <c r="L40" s="43">
        <v>0</v>
      </c>
      <c r="M40" s="43">
        <v>0</v>
      </c>
      <c r="N40" s="40">
        <f t="shared" si="1"/>
        <v>0</v>
      </c>
      <c r="O40" s="1"/>
      <c r="P40" s="1"/>
    </row>
    <row r="41" spans="1:16" ht="12.75">
      <c r="A41" s="1"/>
      <c r="B41" s="42" t="s">
        <v>66</v>
      </c>
      <c r="C41" s="142" t="s">
        <v>67</v>
      </c>
      <c r="D41" s="142"/>
      <c r="E41" s="142"/>
      <c r="F41" s="142"/>
      <c r="G41" s="142"/>
      <c r="H41" s="142"/>
      <c r="I41" s="142"/>
      <c r="J41" s="142"/>
      <c r="K41" s="142"/>
      <c r="L41" s="43">
        <v>6052.69</v>
      </c>
      <c r="M41" s="43">
        <v>6052.69</v>
      </c>
      <c r="N41" s="40">
        <f t="shared" si="1"/>
        <v>0</v>
      </c>
      <c r="O41" s="1"/>
      <c r="P41" s="1"/>
    </row>
    <row r="42" spans="1:16" ht="12.75">
      <c r="A42" s="1"/>
      <c r="B42" s="42" t="s">
        <v>68</v>
      </c>
      <c r="C42" s="142" t="s">
        <v>215</v>
      </c>
      <c r="D42" s="142"/>
      <c r="E42" s="142"/>
      <c r="F42" s="142"/>
      <c r="G42" s="142"/>
      <c r="H42" s="142"/>
      <c r="I42" s="142"/>
      <c r="J42" s="142"/>
      <c r="K42" s="142"/>
      <c r="L42" s="43">
        <v>3933.27</v>
      </c>
      <c r="M42" s="43">
        <v>3933.27</v>
      </c>
      <c r="N42" s="40">
        <f t="shared" si="1"/>
        <v>0</v>
      </c>
      <c r="O42" s="1"/>
      <c r="P42" s="1"/>
    </row>
    <row r="43" spans="1:16" ht="12.75">
      <c r="A43" s="1"/>
      <c r="B43" s="42" t="s">
        <v>70</v>
      </c>
      <c r="C43" s="142" t="s">
        <v>71</v>
      </c>
      <c r="D43" s="142"/>
      <c r="E43" s="142"/>
      <c r="F43" s="142"/>
      <c r="G43" s="142"/>
      <c r="H43" s="142"/>
      <c r="I43" s="142"/>
      <c r="J43" s="142"/>
      <c r="K43" s="142"/>
      <c r="L43" s="43">
        <v>4625</v>
      </c>
      <c r="M43" s="43">
        <v>4625</v>
      </c>
      <c r="N43" s="40">
        <f t="shared" si="1"/>
        <v>0</v>
      </c>
      <c r="O43" s="1"/>
      <c r="P43" s="1"/>
    </row>
    <row r="44" spans="1:16" ht="12.75">
      <c r="A44" s="1"/>
      <c r="B44" s="42" t="s">
        <v>72</v>
      </c>
      <c r="C44" s="142" t="s">
        <v>73</v>
      </c>
      <c r="D44" s="142"/>
      <c r="E44" s="142"/>
      <c r="F44" s="142"/>
      <c r="G44" s="142"/>
      <c r="H44" s="142"/>
      <c r="I44" s="142"/>
      <c r="J44" s="142"/>
      <c r="K44" s="142"/>
      <c r="L44" s="43">
        <f>812*3</f>
        <v>2436</v>
      </c>
      <c r="M44" s="43">
        <f>L44</f>
        <v>2436</v>
      </c>
      <c r="N44" s="40">
        <f t="shared" si="1"/>
        <v>0</v>
      </c>
      <c r="O44" s="1"/>
      <c r="P44" s="1"/>
    </row>
    <row r="45" spans="1:16" ht="12.75">
      <c r="A45" s="1"/>
      <c r="B45" s="41" t="s">
        <v>76</v>
      </c>
      <c r="C45" s="150" t="s">
        <v>77</v>
      </c>
      <c r="D45" s="150"/>
      <c r="E45" s="150"/>
      <c r="F45" s="150"/>
      <c r="G45" s="150"/>
      <c r="H45" s="150"/>
      <c r="I45" s="150"/>
      <c r="J45" s="150"/>
      <c r="K45" s="150"/>
      <c r="L45" s="39">
        <f>SUM(L46:L49)</f>
        <v>70741.56999999999</v>
      </c>
      <c r="M45" s="39">
        <f>SUM(M46:M49)</f>
        <v>70741.56999999999</v>
      </c>
      <c r="N45" s="44">
        <f t="shared" si="1"/>
        <v>0</v>
      </c>
      <c r="O45" s="1"/>
      <c r="P45" s="1"/>
    </row>
    <row r="46" spans="1:16" ht="12.75">
      <c r="A46" s="1"/>
      <c r="B46" s="42" t="s">
        <v>78</v>
      </c>
      <c r="C46" s="142" t="s">
        <v>79</v>
      </c>
      <c r="D46" s="142"/>
      <c r="E46" s="142"/>
      <c r="F46" s="142"/>
      <c r="G46" s="142"/>
      <c r="H46" s="142"/>
      <c r="I46" s="142"/>
      <c r="J46" s="142"/>
      <c r="K46" s="142"/>
      <c r="L46" s="43">
        <v>12475.4</v>
      </c>
      <c r="M46" s="43">
        <v>12475.4</v>
      </c>
      <c r="N46" s="40">
        <f t="shared" si="1"/>
        <v>0</v>
      </c>
      <c r="O46" s="1"/>
      <c r="P46" s="1"/>
    </row>
    <row r="47" spans="1:16" ht="12.75">
      <c r="A47" s="1"/>
      <c r="B47" s="42" t="s">
        <v>80</v>
      </c>
      <c r="C47" s="142" t="s">
        <v>81</v>
      </c>
      <c r="D47" s="142"/>
      <c r="E47" s="142"/>
      <c r="F47" s="142"/>
      <c r="G47" s="142"/>
      <c r="H47" s="142"/>
      <c r="I47" s="142"/>
      <c r="J47" s="142"/>
      <c r="K47" s="142"/>
      <c r="L47" s="43">
        <v>27847.95</v>
      </c>
      <c r="M47" s="43">
        <v>27847.95</v>
      </c>
      <c r="N47" s="40">
        <f t="shared" si="1"/>
        <v>0</v>
      </c>
      <c r="O47" s="1"/>
      <c r="P47" s="1"/>
    </row>
    <row r="48" spans="1:16" ht="12.75">
      <c r="A48" s="1"/>
      <c r="B48" s="42" t="s">
        <v>82</v>
      </c>
      <c r="C48" s="142" t="s">
        <v>83</v>
      </c>
      <c r="D48" s="142"/>
      <c r="E48" s="142"/>
      <c r="F48" s="142"/>
      <c r="G48" s="142"/>
      <c r="H48" s="142"/>
      <c r="I48" s="142"/>
      <c r="J48" s="142"/>
      <c r="K48" s="142"/>
      <c r="L48" s="43">
        <v>7063.42</v>
      </c>
      <c r="M48" s="43">
        <v>7063.42</v>
      </c>
      <c r="N48" s="40">
        <f t="shared" si="1"/>
        <v>0</v>
      </c>
      <c r="O48" s="1"/>
      <c r="P48" s="1"/>
    </row>
    <row r="49" spans="1:16" ht="12.75">
      <c r="A49" s="1"/>
      <c r="B49" s="42" t="s">
        <v>84</v>
      </c>
      <c r="C49" s="142" t="s">
        <v>85</v>
      </c>
      <c r="D49" s="142"/>
      <c r="E49" s="142"/>
      <c r="F49" s="142"/>
      <c r="G49" s="142"/>
      <c r="H49" s="142"/>
      <c r="I49" s="142"/>
      <c r="J49" s="142"/>
      <c r="K49" s="142"/>
      <c r="L49" s="43">
        <v>23354.8</v>
      </c>
      <c r="M49" s="43">
        <v>23354.8</v>
      </c>
      <c r="N49" s="40">
        <f t="shared" si="1"/>
        <v>0</v>
      </c>
      <c r="O49" s="1"/>
      <c r="P49" s="1"/>
    </row>
    <row r="50" spans="1:16" ht="12.75">
      <c r="A50" s="1"/>
      <c r="B50" s="41" t="s">
        <v>86</v>
      </c>
      <c r="C50" s="150" t="s">
        <v>87</v>
      </c>
      <c r="D50" s="150"/>
      <c r="E50" s="150"/>
      <c r="F50" s="150"/>
      <c r="G50" s="150"/>
      <c r="H50" s="150"/>
      <c r="I50" s="150"/>
      <c r="J50" s="150"/>
      <c r="K50" s="150"/>
      <c r="L50" s="39">
        <f>SUM(L51:L55)</f>
        <v>166774.33000000002</v>
      </c>
      <c r="M50" s="39">
        <f>SUM(M51:M55)</f>
        <v>166774.33000000002</v>
      </c>
      <c r="N50" s="44">
        <f t="shared" si="1"/>
        <v>0</v>
      </c>
      <c r="O50" s="1"/>
      <c r="P50" s="1"/>
    </row>
    <row r="51" spans="1:16" ht="12.75">
      <c r="A51" s="1"/>
      <c r="B51" s="42" t="s">
        <v>88</v>
      </c>
      <c r="C51" s="142" t="s">
        <v>89</v>
      </c>
      <c r="D51" s="142"/>
      <c r="E51" s="142"/>
      <c r="F51" s="142"/>
      <c r="G51" s="142"/>
      <c r="H51" s="142"/>
      <c r="I51" s="142"/>
      <c r="J51" s="142"/>
      <c r="K51" s="142"/>
      <c r="L51" s="43">
        <v>105080.26</v>
      </c>
      <c r="M51" s="43">
        <v>105080.26</v>
      </c>
      <c r="N51" s="40">
        <f t="shared" si="1"/>
        <v>0</v>
      </c>
      <c r="O51" s="1"/>
      <c r="P51" s="1"/>
    </row>
    <row r="52" spans="1:16" ht="12.75">
      <c r="A52" s="1"/>
      <c r="B52" s="42" t="s">
        <v>90</v>
      </c>
      <c r="C52" s="142" t="s">
        <v>91</v>
      </c>
      <c r="D52" s="142"/>
      <c r="E52" s="142"/>
      <c r="F52" s="142"/>
      <c r="G52" s="142"/>
      <c r="H52" s="142"/>
      <c r="I52" s="142"/>
      <c r="J52" s="142"/>
      <c r="K52" s="142"/>
      <c r="L52" s="43">
        <v>0</v>
      </c>
      <c r="M52" s="43">
        <v>0</v>
      </c>
      <c r="N52" s="40">
        <f t="shared" si="1"/>
        <v>0</v>
      </c>
      <c r="O52" s="1"/>
      <c r="P52" s="1"/>
    </row>
    <row r="53" spans="1:16" ht="12.75">
      <c r="A53" s="1"/>
      <c r="B53" s="42" t="s">
        <v>92</v>
      </c>
      <c r="C53" s="142" t="s">
        <v>93</v>
      </c>
      <c r="D53" s="142"/>
      <c r="E53" s="142"/>
      <c r="F53" s="142"/>
      <c r="G53" s="142"/>
      <c r="H53" s="142"/>
      <c r="I53" s="142"/>
      <c r="J53" s="142"/>
      <c r="K53" s="142"/>
      <c r="L53" s="43">
        <v>29320</v>
      </c>
      <c r="M53" s="43">
        <v>29320</v>
      </c>
      <c r="N53" s="40">
        <f t="shared" si="1"/>
        <v>0</v>
      </c>
      <c r="O53" s="1"/>
      <c r="P53" s="1"/>
    </row>
    <row r="54" spans="1:16" ht="12.75">
      <c r="A54" s="1"/>
      <c r="B54" s="42" t="s">
        <v>94</v>
      </c>
      <c r="C54" s="142" t="s">
        <v>95</v>
      </c>
      <c r="D54" s="142"/>
      <c r="E54" s="142"/>
      <c r="F54" s="142"/>
      <c r="G54" s="142"/>
      <c r="H54" s="142"/>
      <c r="I54" s="142"/>
      <c r="J54" s="142"/>
      <c r="K54" s="142"/>
      <c r="L54" s="43">
        <v>20076.07</v>
      </c>
      <c r="M54" s="43">
        <v>20076.07</v>
      </c>
      <c r="N54" s="40">
        <f t="shared" si="1"/>
        <v>0</v>
      </c>
      <c r="O54" s="1"/>
      <c r="P54" s="1"/>
    </row>
    <row r="55" spans="1:16" ht="12.75">
      <c r="A55" s="1"/>
      <c r="B55" s="42" t="s">
        <v>96</v>
      </c>
      <c r="C55" s="142" t="s">
        <v>97</v>
      </c>
      <c r="D55" s="142"/>
      <c r="E55" s="142"/>
      <c r="F55" s="142"/>
      <c r="G55" s="142"/>
      <c r="H55" s="142"/>
      <c r="I55" s="142"/>
      <c r="J55" s="142"/>
      <c r="K55" s="142"/>
      <c r="L55" s="43">
        <v>12298</v>
      </c>
      <c r="M55" s="43">
        <v>12298</v>
      </c>
      <c r="N55" s="40">
        <f t="shared" si="1"/>
        <v>0</v>
      </c>
      <c r="O55" s="1"/>
      <c r="P55" s="1"/>
    </row>
    <row r="56" spans="1:16" ht="12.75">
      <c r="A56" s="1"/>
      <c r="B56" s="42" t="s">
        <v>98</v>
      </c>
      <c r="C56" s="142" t="s">
        <v>99</v>
      </c>
      <c r="D56" s="142"/>
      <c r="E56" s="142"/>
      <c r="F56" s="142"/>
      <c r="G56" s="142"/>
      <c r="H56" s="142"/>
      <c r="I56" s="142"/>
      <c r="J56" s="142"/>
      <c r="K56" s="142"/>
      <c r="L56" s="43">
        <v>0</v>
      </c>
      <c r="M56" s="43">
        <v>0</v>
      </c>
      <c r="N56" s="40">
        <f t="shared" si="1"/>
        <v>0</v>
      </c>
      <c r="O56" s="1"/>
      <c r="P56" s="1"/>
    </row>
    <row r="57" spans="1:16" ht="12.75">
      <c r="A57" s="1"/>
      <c r="B57" s="42" t="s">
        <v>100</v>
      </c>
      <c r="C57" s="142" t="s">
        <v>101</v>
      </c>
      <c r="D57" s="142"/>
      <c r="E57" s="142"/>
      <c r="F57" s="142"/>
      <c r="G57" s="142"/>
      <c r="H57" s="142"/>
      <c r="I57" s="142"/>
      <c r="J57" s="142"/>
      <c r="K57" s="142"/>
      <c r="L57" s="43">
        <v>0</v>
      </c>
      <c r="M57" s="43">
        <v>0</v>
      </c>
      <c r="N57" s="40">
        <f t="shared" si="1"/>
        <v>0</v>
      </c>
      <c r="O57" s="1"/>
      <c r="P57" s="1"/>
    </row>
    <row r="58" spans="1:16" ht="12.75">
      <c r="A58" s="1"/>
      <c r="B58" s="42" t="s">
        <v>102</v>
      </c>
      <c r="C58" s="142" t="s">
        <v>103</v>
      </c>
      <c r="D58" s="142"/>
      <c r="E58" s="142"/>
      <c r="F58" s="142"/>
      <c r="G58" s="142"/>
      <c r="H58" s="142"/>
      <c r="I58" s="142"/>
      <c r="J58" s="142"/>
      <c r="K58" s="142"/>
      <c r="L58" s="43">
        <v>0</v>
      </c>
      <c r="M58" s="43">
        <v>0</v>
      </c>
      <c r="N58" s="40">
        <f t="shared" si="1"/>
        <v>0</v>
      </c>
      <c r="O58" s="1"/>
      <c r="P58" s="1"/>
    </row>
    <row r="59" spans="1:16" ht="12.75">
      <c r="A59" s="1"/>
      <c r="B59" s="42" t="s">
        <v>104</v>
      </c>
      <c r="C59" s="142" t="s">
        <v>105</v>
      </c>
      <c r="D59" s="142"/>
      <c r="E59" s="142"/>
      <c r="F59" s="142"/>
      <c r="G59" s="142"/>
      <c r="H59" s="142"/>
      <c r="I59" s="142"/>
      <c r="J59" s="142"/>
      <c r="K59" s="142"/>
      <c r="L59" s="43">
        <v>0</v>
      </c>
      <c r="M59" s="43">
        <v>0</v>
      </c>
      <c r="N59" s="40">
        <f t="shared" si="1"/>
        <v>0</v>
      </c>
      <c r="O59" s="1"/>
      <c r="P59" s="1"/>
    </row>
    <row r="60" spans="1:16" ht="12.75">
      <c r="A60" s="1"/>
      <c r="B60" s="42" t="s">
        <v>106</v>
      </c>
      <c r="C60" s="142" t="s">
        <v>107</v>
      </c>
      <c r="D60" s="142"/>
      <c r="E60" s="142"/>
      <c r="F60" s="142"/>
      <c r="G60" s="142"/>
      <c r="H60" s="142"/>
      <c r="I60" s="142"/>
      <c r="J60" s="142"/>
      <c r="K60" s="142"/>
      <c r="L60" s="43">
        <v>0</v>
      </c>
      <c r="M60" s="43">
        <v>0</v>
      </c>
      <c r="N60" s="40">
        <f t="shared" si="1"/>
        <v>0</v>
      </c>
      <c r="O60" s="1"/>
      <c r="P60" s="1"/>
    </row>
    <row r="61" spans="1:16" ht="12.75">
      <c r="A61" s="1"/>
      <c r="B61" s="42" t="s">
        <v>108</v>
      </c>
      <c r="C61" s="142" t="s">
        <v>109</v>
      </c>
      <c r="D61" s="142"/>
      <c r="E61" s="142"/>
      <c r="F61" s="142"/>
      <c r="G61" s="142"/>
      <c r="H61" s="142"/>
      <c r="I61" s="142"/>
      <c r="J61" s="142"/>
      <c r="K61" s="142"/>
      <c r="L61" s="43">
        <v>0</v>
      </c>
      <c r="M61" s="43">
        <v>0</v>
      </c>
      <c r="N61" s="40">
        <f aca="true" t="shared" si="2" ref="N61:N92">L61-M61</f>
        <v>0</v>
      </c>
      <c r="O61" s="1"/>
      <c r="P61" s="1"/>
    </row>
    <row r="62" spans="1:16" ht="12.75">
      <c r="A62" s="1"/>
      <c r="B62" s="42" t="s">
        <v>110</v>
      </c>
      <c r="C62" s="142" t="s">
        <v>111</v>
      </c>
      <c r="D62" s="142"/>
      <c r="E62" s="142"/>
      <c r="F62" s="142"/>
      <c r="G62" s="142"/>
      <c r="H62" s="142"/>
      <c r="I62" s="142"/>
      <c r="J62" s="142"/>
      <c r="K62" s="142"/>
      <c r="L62" s="43">
        <v>0</v>
      </c>
      <c r="M62" s="43">
        <v>0</v>
      </c>
      <c r="N62" s="40">
        <f t="shared" si="2"/>
        <v>0</v>
      </c>
      <c r="O62" s="1"/>
      <c r="P62" s="1"/>
    </row>
    <row r="63" spans="1:16" ht="12.75">
      <c r="A63" s="1"/>
      <c r="B63" s="42" t="s">
        <v>112</v>
      </c>
      <c r="C63" s="142" t="s">
        <v>113</v>
      </c>
      <c r="D63" s="142"/>
      <c r="E63" s="142"/>
      <c r="F63" s="142"/>
      <c r="G63" s="142"/>
      <c r="H63" s="142"/>
      <c r="I63" s="142"/>
      <c r="J63" s="142"/>
      <c r="K63" s="142"/>
      <c r="L63" s="43">
        <v>0</v>
      </c>
      <c r="M63" s="43">
        <v>0</v>
      </c>
      <c r="N63" s="40">
        <f t="shared" si="2"/>
        <v>0</v>
      </c>
      <c r="O63" s="1"/>
      <c r="P63" s="1"/>
    </row>
    <row r="64" spans="1:16" ht="12.75">
      <c r="A64" s="1"/>
      <c r="B64" s="41" t="s">
        <v>114</v>
      </c>
      <c r="C64" s="150" t="s">
        <v>115</v>
      </c>
      <c r="D64" s="150"/>
      <c r="E64" s="150"/>
      <c r="F64" s="150"/>
      <c r="G64" s="150"/>
      <c r="H64" s="150"/>
      <c r="I64" s="150"/>
      <c r="J64" s="150"/>
      <c r="K64" s="150"/>
      <c r="L64" s="39">
        <f>L65+L67+L69</f>
        <v>128235.15000000001</v>
      </c>
      <c r="M64" s="39">
        <f>M65+M67+M69</f>
        <v>128235.15000000001</v>
      </c>
      <c r="N64" s="40">
        <f t="shared" si="2"/>
        <v>0</v>
      </c>
      <c r="O64" s="1"/>
      <c r="P64" s="1"/>
    </row>
    <row r="65" spans="1:16" ht="12.75">
      <c r="A65" s="1"/>
      <c r="B65" s="41" t="s">
        <v>116</v>
      </c>
      <c r="C65" s="150" t="s">
        <v>117</v>
      </c>
      <c r="D65" s="150"/>
      <c r="E65" s="150"/>
      <c r="F65" s="150"/>
      <c r="G65" s="150"/>
      <c r="H65" s="150"/>
      <c r="I65" s="150"/>
      <c r="J65" s="150"/>
      <c r="K65" s="150"/>
      <c r="L65" s="39">
        <f>L66</f>
        <v>600</v>
      </c>
      <c r="M65" s="39">
        <f>M66</f>
        <v>600</v>
      </c>
      <c r="N65" s="40">
        <f t="shared" si="2"/>
        <v>0</v>
      </c>
      <c r="O65" s="1"/>
      <c r="P65" s="1"/>
    </row>
    <row r="66" spans="1:16" ht="12.75">
      <c r="A66" s="1"/>
      <c r="B66" s="42" t="s">
        <v>118</v>
      </c>
      <c r="C66" s="142" t="s">
        <v>117</v>
      </c>
      <c r="D66" s="142"/>
      <c r="E66" s="142"/>
      <c r="F66" s="142"/>
      <c r="G66" s="142"/>
      <c r="H66" s="142"/>
      <c r="I66" s="142"/>
      <c r="J66" s="142"/>
      <c r="K66" s="142"/>
      <c r="L66" s="43">
        <v>600</v>
      </c>
      <c r="M66" s="43">
        <v>600</v>
      </c>
      <c r="N66" s="40">
        <f t="shared" si="2"/>
        <v>0</v>
      </c>
      <c r="O66" s="1"/>
      <c r="P66" s="1"/>
    </row>
    <row r="67" spans="1:16" ht="12.75">
      <c r="A67" s="1"/>
      <c r="B67" s="41" t="s">
        <v>119</v>
      </c>
      <c r="C67" s="150" t="s">
        <v>120</v>
      </c>
      <c r="D67" s="150"/>
      <c r="E67" s="150"/>
      <c r="F67" s="150"/>
      <c r="G67" s="150"/>
      <c r="H67" s="150"/>
      <c r="I67" s="150"/>
      <c r="J67" s="150"/>
      <c r="K67" s="150"/>
      <c r="L67" s="39">
        <v>307.5</v>
      </c>
      <c r="M67" s="39">
        <v>307.5</v>
      </c>
      <c r="N67" s="40">
        <f t="shared" si="2"/>
        <v>0</v>
      </c>
      <c r="O67" s="1"/>
      <c r="P67" s="1"/>
    </row>
    <row r="68" spans="1:16" ht="12.75">
      <c r="A68" s="1"/>
      <c r="B68" s="42" t="s">
        <v>121</v>
      </c>
      <c r="C68" s="142" t="s">
        <v>122</v>
      </c>
      <c r="D68" s="142"/>
      <c r="E68" s="142"/>
      <c r="F68" s="142"/>
      <c r="G68" s="142"/>
      <c r="H68" s="142"/>
      <c r="I68" s="142"/>
      <c r="J68" s="142"/>
      <c r="K68" s="142"/>
      <c r="L68" s="43">
        <v>307.5</v>
      </c>
      <c r="M68" s="43">
        <v>307.5</v>
      </c>
      <c r="N68" s="40">
        <f t="shared" si="2"/>
        <v>0</v>
      </c>
      <c r="O68" s="1"/>
      <c r="P68" s="1"/>
    </row>
    <row r="69" spans="1:16" ht="12.75">
      <c r="A69" s="1"/>
      <c r="B69" s="41" t="s">
        <v>123</v>
      </c>
      <c r="C69" s="150" t="s">
        <v>124</v>
      </c>
      <c r="D69" s="150"/>
      <c r="E69" s="150"/>
      <c r="F69" s="150"/>
      <c r="G69" s="150"/>
      <c r="H69" s="150"/>
      <c r="I69" s="150"/>
      <c r="J69" s="150"/>
      <c r="K69" s="150"/>
      <c r="L69" s="39">
        <f>L70+L73</f>
        <v>127327.65000000001</v>
      </c>
      <c r="M69" s="39">
        <f>M70+M73</f>
        <v>127327.65000000001</v>
      </c>
      <c r="N69" s="40">
        <f t="shared" si="2"/>
        <v>0</v>
      </c>
      <c r="O69" s="1"/>
      <c r="P69" s="1"/>
    </row>
    <row r="70" spans="1:16" ht="12.75">
      <c r="A70" s="1"/>
      <c r="B70" s="38"/>
      <c r="C70" s="142" t="s">
        <v>125</v>
      </c>
      <c r="D70" s="142"/>
      <c r="E70" s="142"/>
      <c r="F70" s="142"/>
      <c r="G70" s="142"/>
      <c r="H70" s="142"/>
      <c r="I70" s="142"/>
      <c r="J70" s="142"/>
      <c r="K70" s="142"/>
      <c r="L70" s="46">
        <f>L71+L72</f>
        <v>108000.38</v>
      </c>
      <c r="M70" s="46">
        <f>M71+M72</f>
        <v>108000.38</v>
      </c>
      <c r="N70" s="40">
        <f t="shared" si="2"/>
        <v>0</v>
      </c>
      <c r="O70" s="1"/>
      <c r="P70" s="1"/>
    </row>
    <row r="71" spans="1:16" ht="15" customHeight="1" hidden="1" outlineLevel="1">
      <c r="A71" s="1"/>
      <c r="B71" s="47" t="s">
        <v>126</v>
      </c>
      <c r="C71" s="154" t="s">
        <v>127</v>
      </c>
      <c r="D71" s="154"/>
      <c r="E71" s="154"/>
      <c r="F71" s="154"/>
      <c r="G71" s="154"/>
      <c r="H71" s="154"/>
      <c r="I71" s="154"/>
      <c r="J71" s="154"/>
      <c r="K71" s="154"/>
      <c r="L71" s="43">
        <v>87443.085</v>
      </c>
      <c r="M71" s="43">
        <f>248886.17/2-37000</f>
        <v>87443.085</v>
      </c>
      <c r="N71" s="40">
        <f t="shared" si="2"/>
        <v>0</v>
      </c>
      <c r="O71" s="1"/>
      <c r="P71" s="1"/>
    </row>
    <row r="72" spans="1:16" ht="12.75" hidden="1" outlineLevel="1">
      <c r="A72" s="1"/>
      <c r="B72" s="47" t="s">
        <v>128</v>
      </c>
      <c r="C72" s="154" t="s">
        <v>129</v>
      </c>
      <c r="D72" s="154"/>
      <c r="E72" s="154"/>
      <c r="F72" s="154"/>
      <c r="G72" s="154"/>
      <c r="H72" s="154"/>
      <c r="I72" s="154"/>
      <c r="J72" s="154"/>
      <c r="K72" s="154"/>
      <c r="L72" s="43">
        <v>20557.295</v>
      </c>
      <c r="M72" s="43">
        <f>81560.59/2-20223</f>
        <v>20557.295</v>
      </c>
      <c r="N72" s="40">
        <f t="shared" si="2"/>
        <v>0</v>
      </c>
      <c r="O72" s="1"/>
      <c r="P72" s="1"/>
    </row>
    <row r="73" spans="1:16" ht="12.75" collapsed="1">
      <c r="A73" s="1"/>
      <c r="B73" s="47"/>
      <c r="C73" s="142" t="s">
        <v>115</v>
      </c>
      <c r="D73" s="142"/>
      <c r="E73" s="142"/>
      <c r="F73" s="142"/>
      <c r="G73" s="142"/>
      <c r="H73" s="142"/>
      <c r="I73" s="142"/>
      <c r="J73" s="142"/>
      <c r="K73" s="142"/>
      <c r="L73" s="43">
        <f>SUM(L74:L90)</f>
        <v>19327.27</v>
      </c>
      <c r="M73" s="43">
        <f>SUM(M74:M90)</f>
        <v>19327.27</v>
      </c>
      <c r="N73" s="40">
        <f t="shared" si="2"/>
        <v>0</v>
      </c>
      <c r="O73" s="1"/>
      <c r="P73" s="1"/>
    </row>
    <row r="74" spans="1:16" ht="12.75" hidden="1" outlineLevel="1">
      <c r="A74" s="1"/>
      <c r="B74" s="47" t="s">
        <v>130</v>
      </c>
      <c r="C74" s="154" t="s">
        <v>131</v>
      </c>
      <c r="D74" s="154"/>
      <c r="E74" s="154"/>
      <c r="F74" s="154"/>
      <c r="G74" s="154"/>
      <c r="H74" s="154"/>
      <c r="I74" s="154"/>
      <c r="J74" s="154"/>
      <c r="K74" s="154"/>
      <c r="L74" s="43">
        <v>2362.25</v>
      </c>
      <c r="M74" s="43">
        <v>2362.25</v>
      </c>
      <c r="N74" s="40">
        <f t="shared" si="2"/>
        <v>0</v>
      </c>
      <c r="O74" s="1"/>
      <c r="P74" s="1"/>
    </row>
    <row r="75" spans="1:16" ht="12.75" hidden="1" outlineLevel="1">
      <c r="A75" s="1"/>
      <c r="B75" s="47" t="s">
        <v>132</v>
      </c>
      <c r="C75" s="154" t="s">
        <v>133</v>
      </c>
      <c r="D75" s="154"/>
      <c r="E75" s="154"/>
      <c r="F75" s="154"/>
      <c r="G75" s="154"/>
      <c r="H75" s="154"/>
      <c r="I75" s="154"/>
      <c r="J75" s="154"/>
      <c r="K75" s="154"/>
      <c r="L75" s="43">
        <v>0</v>
      </c>
      <c r="M75" s="43">
        <v>0</v>
      </c>
      <c r="N75" s="40">
        <f t="shared" si="2"/>
        <v>0</v>
      </c>
      <c r="O75" s="1"/>
      <c r="P75" s="1"/>
    </row>
    <row r="76" spans="1:16" ht="12.75" hidden="1" outlineLevel="1">
      <c r="A76" s="1"/>
      <c r="B76" s="47" t="s">
        <v>134</v>
      </c>
      <c r="C76" s="154" t="s">
        <v>135</v>
      </c>
      <c r="D76" s="154"/>
      <c r="E76" s="154"/>
      <c r="F76" s="154"/>
      <c r="G76" s="154"/>
      <c r="H76" s="154"/>
      <c r="I76" s="154"/>
      <c r="J76" s="154"/>
      <c r="K76" s="154"/>
      <c r="L76" s="43"/>
      <c r="M76" s="43"/>
      <c r="N76" s="40">
        <f t="shared" si="2"/>
        <v>0</v>
      </c>
      <c r="O76" s="1"/>
      <c r="P76" s="1"/>
    </row>
    <row r="77" spans="1:16" ht="12.75" hidden="1" outlineLevel="1">
      <c r="A77" s="1"/>
      <c r="B77" s="47" t="s">
        <v>136</v>
      </c>
      <c r="C77" s="154" t="s">
        <v>137</v>
      </c>
      <c r="D77" s="154"/>
      <c r="E77" s="154"/>
      <c r="F77" s="154"/>
      <c r="G77" s="154"/>
      <c r="H77" s="154"/>
      <c r="I77" s="154"/>
      <c r="J77" s="154"/>
      <c r="K77" s="154"/>
      <c r="L77" s="43">
        <v>1022.24</v>
      </c>
      <c r="M77" s="43">
        <v>1022.24</v>
      </c>
      <c r="N77" s="40">
        <f t="shared" si="2"/>
        <v>0</v>
      </c>
      <c r="O77" s="1"/>
      <c r="P77" s="1"/>
    </row>
    <row r="78" spans="1:16" ht="12.75" hidden="1" outlineLevel="1">
      <c r="A78" s="1"/>
      <c r="B78" s="47" t="s">
        <v>138</v>
      </c>
      <c r="C78" s="154" t="s">
        <v>139</v>
      </c>
      <c r="D78" s="154"/>
      <c r="E78" s="154"/>
      <c r="F78" s="154"/>
      <c r="G78" s="154"/>
      <c r="H78" s="154"/>
      <c r="I78" s="154"/>
      <c r="J78" s="154"/>
      <c r="K78" s="154"/>
      <c r="L78" s="43">
        <v>4929.51</v>
      </c>
      <c r="M78" s="43">
        <v>4929.51</v>
      </c>
      <c r="N78" s="40">
        <f t="shared" si="2"/>
        <v>0</v>
      </c>
      <c r="O78" s="1"/>
      <c r="P78" s="1"/>
    </row>
    <row r="79" spans="1:16" ht="12.75" hidden="1" outlineLevel="1">
      <c r="A79" s="1"/>
      <c r="B79" s="47" t="s">
        <v>140</v>
      </c>
      <c r="C79" s="154" t="s">
        <v>141</v>
      </c>
      <c r="D79" s="154"/>
      <c r="E79" s="154"/>
      <c r="F79" s="154"/>
      <c r="G79" s="154"/>
      <c r="H79" s="154"/>
      <c r="I79" s="154"/>
      <c r="J79" s="154"/>
      <c r="K79" s="154"/>
      <c r="L79" s="43"/>
      <c r="M79" s="43"/>
      <c r="N79" s="40">
        <f t="shared" si="2"/>
        <v>0</v>
      </c>
      <c r="O79" s="1"/>
      <c r="P79" s="1"/>
    </row>
    <row r="80" spans="1:16" ht="12.75" hidden="1" outlineLevel="1">
      <c r="A80" s="1"/>
      <c r="B80" s="47" t="s">
        <v>142</v>
      </c>
      <c r="C80" s="154" t="s">
        <v>143</v>
      </c>
      <c r="D80" s="154"/>
      <c r="E80" s="154"/>
      <c r="F80" s="154"/>
      <c r="G80" s="154"/>
      <c r="H80" s="154"/>
      <c r="I80" s="154"/>
      <c r="J80" s="154"/>
      <c r="K80" s="154"/>
      <c r="L80" s="43">
        <v>0</v>
      </c>
      <c r="M80" s="43">
        <v>0</v>
      </c>
      <c r="N80" s="40">
        <f t="shared" si="2"/>
        <v>0</v>
      </c>
      <c r="O80" s="1"/>
      <c r="P80" s="1"/>
    </row>
    <row r="81" spans="1:16" ht="12.75" hidden="1" outlineLevel="1">
      <c r="A81" s="1"/>
      <c r="B81" s="47" t="s">
        <v>144</v>
      </c>
      <c r="C81" s="154" t="s">
        <v>145</v>
      </c>
      <c r="D81" s="154"/>
      <c r="E81" s="154"/>
      <c r="F81" s="154"/>
      <c r="G81" s="154"/>
      <c r="H81" s="154"/>
      <c r="I81" s="154"/>
      <c r="J81" s="154"/>
      <c r="K81" s="154"/>
      <c r="L81" s="43"/>
      <c r="M81" s="43"/>
      <c r="N81" s="40">
        <f t="shared" si="2"/>
        <v>0</v>
      </c>
      <c r="O81" s="1"/>
      <c r="P81" s="1"/>
    </row>
    <row r="82" spans="1:16" ht="12.75" hidden="1" outlineLevel="1">
      <c r="A82" s="1"/>
      <c r="B82" s="47" t="s">
        <v>146</v>
      </c>
      <c r="C82" s="154" t="s">
        <v>147</v>
      </c>
      <c r="D82" s="154"/>
      <c r="E82" s="154"/>
      <c r="F82" s="154"/>
      <c r="G82" s="154"/>
      <c r="H82" s="154"/>
      <c r="I82" s="154"/>
      <c r="J82" s="154"/>
      <c r="K82" s="154"/>
      <c r="L82" s="43">
        <v>290</v>
      </c>
      <c r="M82" s="43">
        <v>290</v>
      </c>
      <c r="N82" s="40">
        <f t="shared" si="2"/>
        <v>0</v>
      </c>
      <c r="O82" s="1"/>
      <c r="P82" s="1"/>
    </row>
    <row r="83" spans="1:16" ht="12.75" hidden="1" outlineLevel="1">
      <c r="A83" s="1"/>
      <c r="B83" s="47" t="s">
        <v>148</v>
      </c>
      <c r="C83" s="154" t="s">
        <v>149</v>
      </c>
      <c r="D83" s="154"/>
      <c r="E83" s="154"/>
      <c r="F83" s="154"/>
      <c r="G83" s="154"/>
      <c r="H83" s="154"/>
      <c r="I83" s="154"/>
      <c r="J83" s="154"/>
      <c r="K83" s="154"/>
      <c r="L83" s="43">
        <v>108</v>
      </c>
      <c r="M83" s="43">
        <v>108</v>
      </c>
      <c r="N83" s="40">
        <f t="shared" si="2"/>
        <v>0</v>
      </c>
      <c r="O83" s="1"/>
      <c r="P83" s="1"/>
    </row>
    <row r="84" spans="1:16" ht="12.75" hidden="1" outlineLevel="1">
      <c r="A84" s="1"/>
      <c r="B84" s="47" t="s">
        <v>150</v>
      </c>
      <c r="C84" s="154" t="s">
        <v>151</v>
      </c>
      <c r="D84" s="154"/>
      <c r="E84" s="154"/>
      <c r="F84" s="154"/>
      <c r="G84" s="154"/>
      <c r="H84" s="154"/>
      <c r="I84" s="154"/>
      <c r="J84" s="154"/>
      <c r="K84" s="154"/>
      <c r="L84" s="43">
        <v>362.19</v>
      </c>
      <c r="M84" s="43">
        <v>362.19</v>
      </c>
      <c r="N84" s="40">
        <f t="shared" si="2"/>
        <v>0</v>
      </c>
      <c r="O84" s="1"/>
      <c r="P84" s="1"/>
    </row>
    <row r="85" spans="1:16" ht="12.75" hidden="1" outlineLevel="1">
      <c r="A85" s="1"/>
      <c r="B85" s="47" t="s">
        <v>152</v>
      </c>
      <c r="C85" s="154" t="s">
        <v>153</v>
      </c>
      <c r="D85" s="154"/>
      <c r="E85" s="154"/>
      <c r="F85" s="154"/>
      <c r="G85" s="154"/>
      <c r="H85" s="154"/>
      <c r="I85" s="154"/>
      <c r="J85" s="154"/>
      <c r="K85" s="154"/>
      <c r="L85" s="43"/>
      <c r="M85" s="43"/>
      <c r="N85" s="40">
        <f t="shared" si="2"/>
        <v>0</v>
      </c>
      <c r="O85" s="1"/>
      <c r="P85" s="1"/>
    </row>
    <row r="86" spans="1:16" ht="12.75" hidden="1" outlineLevel="1">
      <c r="A86" s="1"/>
      <c r="B86" s="47" t="s">
        <v>154</v>
      </c>
      <c r="C86" s="154" t="s">
        <v>155</v>
      </c>
      <c r="D86" s="154"/>
      <c r="E86" s="154"/>
      <c r="F86" s="154"/>
      <c r="G86" s="154"/>
      <c r="H86" s="154"/>
      <c r="I86" s="154"/>
      <c r="J86" s="154"/>
      <c r="K86" s="154"/>
      <c r="L86" s="43">
        <v>4033.35</v>
      </c>
      <c r="M86" s="43">
        <v>4033.35</v>
      </c>
      <c r="N86" s="40">
        <f t="shared" si="2"/>
        <v>0</v>
      </c>
      <c r="O86" s="1"/>
      <c r="P86" s="1"/>
    </row>
    <row r="87" spans="1:16" ht="12.75" hidden="1" outlineLevel="1">
      <c r="A87" s="1"/>
      <c r="B87" s="47" t="s">
        <v>156</v>
      </c>
      <c r="C87" s="154" t="s">
        <v>157</v>
      </c>
      <c r="D87" s="154"/>
      <c r="E87" s="154"/>
      <c r="F87" s="154"/>
      <c r="G87" s="154"/>
      <c r="H87" s="154"/>
      <c r="I87" s="154"/>
      <c r="J87" s="154"/>
      <c r="K87" s="154"/>
      <c r="L87" s="43"/>
      <c r="M87" s="43"/>
      <c r="N87" s="40">
        <f t="shared" si="2"/>
        <v>0</v>
      </c>
      <c r="O87" s="1"/>
      <c r="P87" s="1"/>
    </row>
    <row r="88" spans="1:16" ht="12.75" hidden="1" outlineLevel="1">
      <c r="A88" s="1"/>
      <c r="B88" s="47" t="s">
        <v>158</v>
      </c>
      <c r="C88" s="154" t="s">
        <v>159</v>
      </c>
      <c r="D88" s="154"/>
      <c r="E88" s="154"/>
      <c r="F88" s="154"/>
      <c r="G88" s="154"/>
      <c r="H88" s="154"/>
      <c r="I88" s="154"/>
      <c r="J88" s="154"/>
      <c r="K88" s="154"/>
      <c r="L88" s="43">
        <v>4252.21</v>
      </c>
      <c r="M88" s="43">
        <v>4252.21</v>
      </c>
      <c r="N88" s="40">
        <f t="shared" si="2"/>
        <v>0</v>
      </c>
      <c r="O88" s="1"/>
      <c r="P88" s="1"/>
    </row>
    <row r="89" spans="1:16" ht="12.75" hidden="1" outlineLevel="1">
      <c r="A89" s="1"/>
      <c r="B89" s="47" t="s">
        <v>160</v>
      </c>
      <c r="C89" s="154" t="s">
        <v>161</v>
      </c>
      <c r="D89" s="154"/>
      <c r="E89" s="154"/>
      <c r="F89" s="154"/>
      <c r="G89" s="154"/>
      <c r="H89" s="154"/>
      <c r="I89" s="154"/>
      <c r="J89" s="154"/>
      <c r="K89" s="154"/>
      <c r="L89" s="43">
        <v>967.52</v>
      </c>
      <c r="M89" s="43">
        <v>967.52</v>
      </c>
      <c r="N89" s="40">
        <f t="shared" si="2"/>
        <v>0</v>
      </c>
      <c r="O89" s="1"/>
      <c r="P89" s="1"/>
    </row>
    <row r="90" spans="1:16" ht="12.75" hidden="1" outlineLevel="1">
      <c r="A90" s="1"/>
      <c r="B90" s="47" t="s">
        <v>162</v>
      </c>
      <c r="C90" s="154" t="s">
        <v>163</v>
      </c>
      <c r="D90" s="154"/>
      <c r="E90" s="154"/>
      <c r="F90" s="154"/>
      <c r="G90" s="154"/>
      <c r="H90" s="154"/>
      <c r="I90" s="154"/>
      <c r="J90" s="154"/>
      <c r="K90" s="154"/>
      <c r="L90" s="43">
        <v>1000</v>
      </c>
      <c r="M90" s="43">
        <v>1000</v>
      </c>
      <c r="N90" s="40">
        <f t="shared" si="2"/>
        <v>0</v>
      </c>
      <c r="O90" s="1"/>
      <c r="P90" s="1"/>
    </row>
    <row r="91" spans="1:16" ht="28.5" customHeight="1" collapsed="1">
      <c r="A91" s="1"/>
      <c r="B91" s="48" t="s">
        <v>164</v>
      </c>
      <c r="C91" s="155" t="s">
        <v>165</v>
      </c>
      <c r="D91" s="155"/>
      <c r="E91" s="155"/>
      <c r="F91" s="155"/>
      <c r="G91" s="155"/>
      <c r="H91" s="155"/>
      <c r="I91" s="155"/>
      <c r="J91" s="155"/>
      <c r="K91" s="155"/>
      <c r="L91" s="25">
        <f>L69+L67+L65+L50+L45+L38+L34+L31</f>
        <v>1324495.92</v>
      </c>
      <c r="M91" s="25">
        <f>M69+M67+M65+M50+M45+M38+M34+M31</f>
        <v>1324495.92</v>
      </c>
      <c r="N91" s="49">
        <f t="shared" si="2"/>
        <v>0</v>
      </c>
      <c r="O91" s="1"/>
      <c r="P91" s="1"/>
    </row>
    <row r="92" spans="1:16" ht="28.5" customHeight="1" thickBot="1">
      <c r="A92" s="1"/>
      <c r="B92" s="50" t="s">
        <v>166</v>
      </c>
      <c r="C92" s="152" t="s">
        <v>232</v>
      </c>
      <c r="D92" s="152"/>
      <c r="E92" s="152"/>
      <c r="F92" s="152"/>
      <c r="G92" s="152"/>
      <c r="H92" s="152"/>
      <c r="I92" s="152"/>
      <c r="J92" s="152"/>
      <c r="K92" s="152"/>
      <c r="L92" s="28">
        <f>L91/H19/7</f>
        <v>23.124474830996146</v>
      </c>
      <c r="M92" s="28">
        <f>M91/H19/7</f>
        <v>23.124474830996146</v>
      </c>
      <c r="N92" s="51">
        <f t="shared" si="2"/>
        <v>0</v>
      </c>
      <c r="O92" s="1"/>
      <c r="P92" s="1"/>
    </row>
    <row r="93" spans="1:16" ht="48.75" customHeight="1">
      <c r="A93" s="1"/>
      <c r="B93" s="52" t="s">
        <v>168</v>
      </c>
      <c r="C93" s="153" t="s">
        <v>169</v>
      </c>
      <c r="D93" s="153"/>
      <c r="E93" s="153"/>
      <c r="F93" s="153"/>
      <c r="G93" s="153"/>
      <c r="H93" s="153"/>
      <c r="I93" s="153"/>
      <c r="J93" s="153"/>
      <c r="K93" s="153"/>
      <c r="L93" s="53">
        <f>L27-L92</f>
        <v>-0.20447092016313917</v>
      </c>
      <c r="M93" s="53">
        <f>M27-M92</f>
        <v>-1.6853022515224332</v>
      </c>
      <c r="N93" s="53">
        <f aca="true" t="shared" si="3" ref="N93:N109">L93-M93</f>
        <v>1.480831331359294</v>
      </c>
      <c r="O93" s="54"/>
      <c r="P93" s="54"/>
    </row>
    <row r="94" spans="1:16" ht="12.75" hidden="1">
      <c r="A94" s="1"/>
      <c r="B94" s="55" t="s">
        <v>170</v>
      </c>
      <c r="C94" s="150" t="s">
        <v>171</v>
      </c>
      <c r="D94" s="150"/>
      <c r="E94" s="150"/>
      <c r="F94" s="150"/>
      <c r="G94" s="150"/>
      <c r="H94" s="150"/>
      <c r="I94" s="150"/>
      <c r="J94" s="150"/>
      <c r="K94" s="150"/>
      <c r="L94" s="39"/>
      <c r="M94" s="39" t="s">
        <v>7</v>
      </c>
      <c r="N94" s="9" t="e">
        <f t="shared" si="3"/>
        <v>#VALUE!</v>
      </c>
      <c r="O94" s="1"/>
      <c r="P94" s="1"/>
    </row>
    <row r="95" spans="1:16" ht="12.75" hidden="1">
      <c r="A95" s="1"/>
      <c r="B95" s="8" t="s">
        <v>172</v>
      </c>
      <c r="C95" s="142" t="s">
        <v>173</v>
      </c>
      <c r="D95" s="142"/>
      <c r="E95" s="142"/>
      <c r="F95" s="142"/>
      <c r="G95" s="142"/>
      <c r="H95" s="142"/>
      <c r="I95" s="142"/>
      <c r="J95" s="142"/>
      <c r="K95" s="142"/>
      <c r="L95" s="43" t="s">
        <v>7</v>
      </c>
      <c r="M95" s="43" t="s">
        <v>7</v>
      </c>
      <c r="N95" s="9" t="e">
        <f t="shared" si="3"/>
        <v>#VALUE!</v>
      </c>
      <c r="O95" s="1"/>
      <c r="P95" s="1"/>
    </row>
    <row r="96" spans="1:16" ht="12.75" hidden="1">
      <c r="A96" s="1"/>
      <c r="B96" s="8" t="s">
        <v>174</v>
      </c>
      <c r="C96" s="142" t="s">
        <v>175</v>
      </c>
      <c r="D96" s="142"/>
      <c r="E96" s="142"/>
      <c r="F96" s="142"/>
      <c r="G96" s="142"/>
      <c r="H96" s="142"/>
      <c r="I96" s="142"/>
      <c r="J96" s="142"/>
      <c r="K96" s="142"/>
      <c r="L96" s="43" t="s">
        <v>7</v>
      </c>
      <c r="M96" s="43" t="s">
        <v>7</v>
      </c>
      <c r="N96" s="9" t="e">
        <f t="shared" si="3"/>
        <v>#VALUE!</v>
      </c>
      <c r="O96" s="1"/>
      <c r="P96" s="1"/>
    </row>
    <row r="97" spans="1:16" ht="12.75" hidden="1">
      <c r="A97" s="1"/>
      <c r="B97" s="8" t="s">
        <v>176</v>
      </c>
      <c r="C97" s="142" t="s">
        <v>177</v>
      </c>
      <c r="D97" s="142"/>
      <c r="E97" s="142"/>
      <c r="F97" s="142"/>
      <c r="G97" s="142"/>
      <c r="H97" s="142"/>
      <c r="I97" s="142"/>
      <c r="J97" s="142"/>
      <c r="K97" s="142"/>
      <c r="L97" s="43" t="s">
        <v>7</v>
      </c>
      <c r="M97" s="43" t="s">
        <v>7</v>
      </c>
      <c r="N97" s="9" t="e">
        <f t="shared" si="3"/>
        <v>#VALUE!</v>
      </c>
      <c r="O97" s="1"/>
      <c r="P97" s="1"/>
    </row>
    <row r="98" spans="1:16" ht="12.75" hidden="1">
      <c r="A98" s="1"/>
      <c r="B98" s="8" t="s">
        <v>178</v>
      </c>
      <c r="C98" s="142" t="s">
        <v>179</v>
      </c>
      <c r="D98" s="142"/>
      <c r="E98" s="142"/>
      <c r="F98" s="142"/>
      <c r="G98" s="142"/>
      <c r="H98" s="142"/>
      <c r="I98" s="142"/>
      <c r="J98" s="142"/>
      <c r="K98" s="142"/>
      <c r="L98" s="43" t="s">
        <v>7</v>
      </c>
      <c r="M98" s="43" t="s">
        <v>7</v>
      </c>
      <c r="N98" s="9" t="e">
        <f t="shared" si="3"/>
        <v>#VALUE!</v>
      </c>
      <c r="O98" s="1"/>
      <c r="P98" s="1"/>
    </row>
    <row r="99" spans="1:16" ht="12.75" hidden="1">
      <c r="A99" s="1"/>
      <c r="B99" s="56" t="s">
        <v>180</v>
      </c>
      <c r="C99" s="150" t="s">
        <v>181</v>
      </c>
      <c r="D99" s="150"/>
      <c r="E99" s="150"/>
      <c r="F99" s="150"/>
      <c r="G99" s="150"/>
      <c r="H99" s="150"/>
      <c r="I99" s="150"/>
      <c r="J99" s="150"/>
      <c r="K99" s="150"/>
      <c r="L99" s="39" t="s">
        <v>7</v>
      </c>
      <c r="M99" s="39" t="s">
        <v>7</v>
      </c>
      <c r="N99" s="9" t="e">
        <f t="shared" si="3"/>
        <v>#VALUE!</v>
      </c>
      <c r="O99" s="1"/>
      <c r="P99" s="1"/>
    </row>
    <row r="100" spans="1:16" ht="12.75" hidden="1">
      <c r="A100" s="1"/>
      <c r="B100" s="8" t="s">
        <v>182</v>
      </c>
      <c r="C100" s="142" t="s">
        <v>183</v>
      </c>
      <c r="D100" s="142"/>
      <c r="E100" s="142"/>
      <c r="F100" s="142"/>
      <c r="G100" s="142"/>
      <c r="H100" s="142"/>
      <c r="I100" s="142"/>
      <c r="J100" s="142"/>
      <c r="K100" s="142"/>
      <c r="L100" s="46" t="s">
        <v>7</v>
      </c>
      <c r="M100" s="46" t="s">
        <v>7</v>
      </c>
      <c r="N100" s="9" t="e">
        <f t="shared" si="3"/>
        <v>#VALUE!</v>
      </c>
      <c r="O100" s="1"/>
      <c r="P100" s="1"/>
    </row>
    <row r="101" spans="1:16" ht="12.75" hidden="1">
      <c r="A101" s="1"/>
      <c r="B101" s="8" t="s">
        <v>184</v>
      </c>
      <c r="C101" s="142" t="s">
        <v>185</v>
      </c>
      <c r="D101" s="142"/>
      <c r="E101" s="142"/>
      <c r="F101" s="142"/>
      <c r="G101" s="142"/>
      <c r="H101" s="142"/>
      <c r="I101" s="142"/>
      <c r="J101" s="142"/>
      <c r="K101" s="142"/>
      <c r="L101" s="46" t="s">
        <v>7</v>
      </c>
      <c r="M101" s="46" t="s">
        <v>7</v>
      </c>
      <c r="N101" s="9" t="e">
        <f t="shared" si="3"/>
        <v>#VALUE!</v>
      </c>
      <c r="O101" s="1"/>
      <c r="P101" s="1"/>
    </row>
    <row r="102" spans="1:16" ht="12.75" hidden="1">
      <c r="A102" s="1"/>
      <c r="B102" s="12" t="s">
        <v>186</v>
      </c>
      <c r="C102" s="151" t="s">
        <v>187</v>
      </c>
      <c r="D102" s="151"/>
      <c r="E102" s="151"/>
      <c r="F102" s="151"/>
      <c r="G102" s="151"/>
      <c r="H102" s="151"/>
      <c r="I102" s="151"/>
      <c r="J102" s="151"/>
      <c r="K102" s="151"/>
      <c r="L102" s="46" t="s">
        <v>7</v>
      </c>
      <c r="M102" s="46" t="s">
        <v>7</v>
      </c>
      <c r="N102" s="9" t="e">
        <f t="shared" si="3"/>
        <v>#VALUE!</v>
      </c>
      <c r="O102" s="1"/>
      <c r="P102" s="1"/>
    </row>
    <row r="103" spans="1:16" ht="12.75" hidden="1">
      <c r="A103" s="1"/>
      <c r="B103" s="12" t="s">
        <v>188</v>
      </c>
      <c r="C103" s="151" t="s">
        <v>189</v>
      </c>
      <c r="D103" s="151"/>
      <c r="E103" s="151"/>
      <c r="F103" s="151"/>
      <c r="G103" s="151"/>
      <c r="H103" s="151"/>
      <c r="I103" s="151"/>
      <c r="J103" s="151"/>
      <c r="K103" s="151"/>
      <c r="L103" s="46" t="s">
        <v>7</v>
      </c>
      <c r="M103" s="46" t="s">
        <v>7</v>
      </c>
      <c r="N103" s="9" t="e">
        <f t="shared" si="3"/>
        <v>#VALUE!</v>
      </c>
      <c r="O103" s="1"/>
      <c r="P103" s="1"/>
    </row>
    <row r="104" spans="1:16" ht="12.75" hidden="1">
      <c r="A104" s="1"/>
      <c r="B104" s="8" t="s">
        <v>190</v>
      </c>
      <c r="C104" s="142" t="s">
        <v>191</v>
      </c>
      <c r="D104" s="142"/>
      <c r="E104" s="142"/>
      <c r="F104" s="142"/>
      <c r="G104" s="142"/>
      <c r="H104" s="142"/>
      <c r="I104" s="142"/>
      <c r="J104" s="142"/>
      <c r="K104" s="142"/>
      <c r="L104" s="46" t="s">
        <v>7</v>
      </c>
      <c r="M104" s="46" t="s">
        <v>7</v>
      </c>
      <c r="N104" s="9" t="e">
        <f t="shared" si="3"/>
        <v>#VALUE!</v>
      </c>
      <c r="O104" s="1"/>
      <c r="P104" s="1"/>
    </row>
    <row r="105" spans="1:16" ht="12.75" hidden="1">
      <c r="A105" s="1"/>
      <c r="B105" s="8" t="s">
        <v>192</v>
      </c>
      <c r="C105" s="142" t="s">
        <v>193</v>
      </c>
      <c r="D105" s="142"/>
      <c r="E105" s="142"/>
      <c r="F105" s="142"/>
      <c r="G105" s="142"/>
      <c r="H105" s="142"/>
      <c r="I105" s="142"/>
      <c r="J105" s="142"/>
      <c r="K105" s="142"/>
      <c r="L105" s="46" t="s">
        <v>7</v>
      </c>
      <c r="M105" s="46" t="s">
        <v>7</v>
      </c>
      <c r="N105" s="9" t="e">
        <f t="shared" si="3"/>
        <v>#VALUE!</v>
      </c>
      <c r="O105" s="1"/>
      <c r="P105" s="1"/>
    </row>
    <row r="106" spans="1:16" ht="12.75" hidden="1">
      <c r="A106" s="1"/>
      <c r="B106" s="55" t="s">
        <v>194</v>
      </c>
      <c r="C106" s="150" t="s">
        <v>195</v>
      </c>
      <c r="D106" s="150"/>
      <c r="E106" s="150"/>
      <c r="F106" s="150"/>
      <c r="G106" s="150"/>
      <c r="H106" s="150"/>
      <c r="I106" s="150"/>
      <c r="J106" s="150"/>
      <c r="K106" s="150"/>
      <c r="L106" s="57" t="s">
        <v>196</v>
      </c>
      <c r="M106" s="58" t="s">
        <v>7</v>
      </c>
      <c r="N106" s="9" t="e">
        <f t="shared" si="3"/>
        <v>#VALUE!</v>
      </c>
      <c r="O106" s="1"/>
      <c r="P106" s="1"/>
    </row>
    <row r="107" spans="1:16" ht="12.75" hidden="1">
      <c r="A107" s="1"/>
      <c r="B107" s="55" t="s">
        <v>197</v>
      </c>
      <c r="C107" s="150" t="s">
        <v>198</v>
      </c>
      <c r="D107" s="150"/>
      <c r="E107" s="150"/>
      <c r="F107" s="150"/>
      <c r="G107" s="150"/>
      <c r="H107" s="150"/>
      <c r="I107" s="150"/>
      <c r="J107" s="150"/>
      <c r="K107" s="150"/>
      <c r="L107" s="57" t="s">
        <v>196</v>
      </c>
      <c r="M107" s="58" t="s">
        <v>7</v>
      </c>
      <c r="N107" s="9" t="e">
        <f t="shared" si="3"/>
        <v>#VALUE!</v>
      </c>
      <c r="O107" s="1"/>
      <c r="P107" s="1"/>
    </row>
    <row r="108" spans="1:16" ht="12.75" hidden="1">
      <c r="A108" s="1"/>
      <c r="B108" s="55" t="s">
        <v>199</v>
      </c>
      <c r="C108" s="150" t="s">
        <v>200</v>
      </c>
      <c r="D108" s="150"/>
      <c r="E108" s="150"/>
      <c r="F108" s="150"/>
      <c r="G108" s="150"/>
      <c r="H108" s="150"/>
      <c r="I108" s="150"/>
      <c r="J108" s="150"/>
      <c r="K108" s="150"/>
      <c r="L108" s="57" t="s">
        <v>196</v>
      </c>
      <c r="M108" s="58" t="s">
        <v>7</v>
      </c>
      <c r="N108" s="9" t="e">
        <f t="shared" si="3"/>
        <v>#VALUE!</v>
      </c>
      <c r="O108" s="1"/>
      <c r="P108" s="1"/>
    </row>
    <row r="109" spans="1:16" ht="12.75" hidden="1">
      <c r="A109" s="1"/>
      <c r="B109" s="55" t="s">
        <v>201</v>
      </c>
      <c r="C109" s="150" t="s">
        <v>202</v>
      </c>
      <c r="D109" s="150"/>
      <c r="E109" s="150"/>
      <c r="F109" s="150"/>
      <c r="G109" s="150"/>
      <c r="H109" s="150"/>
      <c r="I109" s="150"/>
      <c r="J109" s="150"/>
      <c r="K109" s="150"/>
      <c r="L109" s="57" t="s">
        <v>196</v>
      </c>
      <c r="M109" s="58" t="s">
        <v>7</v>
      </c>
      <c r="N109" s="9" t="e">
        <f t="shared" si="3"/>
        <v>#VALUE!</v>
      </c>
      <c r="O109" s="1"/>
      <c r="P109" s="1"/>
    </row>
    <row r="110" spans="1:16" ht="12.75">
      <c r="A110" s="1"/>
      <c r="B110" s="1" t="s">
        <v>203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7.5" customHeight="1">
      <c r="A111" s="1"/>
      <c r="B111" s="146" t="s">
        <v>204</v>
      </c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"/>
      <c r="O111" s="1"/>
      <c r="P111" s="1"/>
    </row>
    <row r="112" spans="1:16" ht="33.75" customHeight="1">
      <c r="A112" s="1"/>
      <c r="B112" s="146" t="s">
        <v>205</v>
      </c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"/>
      <c r="O112" s="1"/>
      <c r="P112" s="1"/>
    </row>
    <row r="113" spans="1:16" ht="33" customHeight="1">
      <c r="A113" s="1"/>
      <c r="B113" s="146" t="s">
        <v>206</v>
      </c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"/>
      <c r="O113" s="1"/>
      <c r="P113" s="1"/>
    </row>
    <row r="114" spans="1:16" ht="12.75">
      <c r="A114" s="1"/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"/>
      <c r="O114" s="1"/>
      <c r="P114" s="1"/>
    </row>
    <row r="115" spans="1:16" ht="12.75">
      <c r="A115" s="1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"/>
      <c r="O115" s="1"/>
      <c r="P115" s="1"/>
    </row>
    <row r="116" spans="1:16" ht="12.75">
      <c r="A116" s="1"/>
      <c r="B116" s="144" t="s">
        <v>207</v>
      </c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"/>
      <c r="O116" s="1"/>
      <c r="P116" s="1"/>
    </row>
    <row r="117" spans="1:16" ht="12.75">
      <c r="A117" s="1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1"/>
      <c r="O117" s="1"/>
      <c r="P117" s="1"/>
    </row>
    <row r="118" spans="1:16" ht="12.75">
      <c r="A118" s="1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1"/>
      <c r="O118" s="1"/>
      <c r="P118" s="1"/>
    </row>
    <row r="119" spans="1:16" ht="12.75">
      <c r="A119" s="1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1"/>
      <c r="O119" s="1"/>
      <c r="P119" s="1"/>
    </row>
    <row r="120" spans="1:16" ht="12.75">
      <c r="A120" s="1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1"/>
      <c r="O120" s="1"/>
      <c r="P120" s="1"/>
    </row>
    <row r="121" spans="1:16" ht="12.75">
      <c r="A121" s="1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1"/>
      <c r="O121" s="1"/>
      <c r="P121" s="1"/>
    </row>
    <row r="122" spans="1:16" ht="12.75">
      <c r="A122" s="1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1"/>
      <c r="O122" s="1"/>
      <c r="P122" s="1"/>
    </row>
    <row r="123" spans="1:16" ht="12.75">
      <c r="A123" s="1"/>
      <c r="M123" s="1"/>
      <c r="N123" s="1"/>
      <c r="O123" s="1"/>
      <c r="P123" s="1"/>
    </row>
    <row r="128" spans="2:12" ht="12.75">
      <c r="B128" s="61" t="s">
        <v>208</v>
      </c>
      <c r="C128" s="61"/>
      <c r="D128" s="145" t="s">
        <v>209</v>
      </c>
      <c r="E128" s="145"/>
      <c r="F128" s="145"/>
      <c r="G128" s="61" t="s">
        <v>210</v>
      </c>
      <c r="H128" s="61"/>
      <c r="I128" s="145" t="s">
        <v>211</v>
      </c>
      <c r="J128" s="145"/>
      <c r="K128" s="1"/>
      <c r="L128" s="1"/>
    </row>
  </sheetData>
  <sheetProtection/>
  <mergeCells count="122">
    <mergeCell ref="B116:M116"/>
    <mergeCell ref="D128:F128"/>
    <mergeCell ref="I128:J128"/>
    <mergeCell ref="C70:K70"/>
    <mergeCell ref="C73:K73"/>
    <mergeCell ref="B112:M112"/>
    <mergeCell ref="B113:M113"/>
    <mergeCell ref="B114:M114"/>
    <mergeCell ref="B115:M115"/>
    <mergeCell ref="C108:K108"/>
    <mergeCell ref="C103:K103"/>
    <mergeCell ref="C104:K104"/>
    <mergeCell ref="C109:K109"/>
    <mergeCell ref="B111:M111"/>
    <mergeCell ref="C105:K105"/>
    <mergeCell ref="C106:K106"/>
    <mergeCell ref="C107:K107"/>
    <mergeCell ref="C100:K100"/>
    <mergeCell ref="C96:K96"/>
    <mergeCell ref="C97:K97"/>
    <mergeCell ref="C98:K98"/>
    <mergeCell ref="C101:K101"/>
    <mergeCell ref="C102:K102"/>
    <mergeCell ref="C89:K89"/>
    <mergeCell ref="C92:K92"/>
    <mergeCell ref="C93:K93"/>
    <mergeCell ref="C94:K94"/>
    <mergeCell ref="C95:K95"/>
    <mergeCell ref="C99:K99"/>
    <mergeCell ref="C81:K81"/>
    <mergeCell ref="C82:K82"/>
    <mergeCell ref="C83:K83"/>
    <mergeCell ref="C84:K84"/>
    <mergeCell ref="C85:K85"/>
    <mergeCell ref="C91:K91"/>
    <mergeCell ref="C90:K90"/>
    <mergeCell ref="C86:K86"/>
    <mergeCell ref="C87:K87"/>
    <mergeCell ref="C88:K88"/>
    <mergeCell ref="C75:K75"/>
    <mergeCell ref="C76:K76"/>
    <mergeCell ref="C77:K77"/>
    <mergeCell ref="C78:K78"/>
    <mergeCell ref="C79:K79"/>
    <mergeCell ref="C80:K80"/>
    <mergeCell ref="C67:K67"/>
    <mergeCell ref="C68:K68"/>
    <mergeCell ref="C69:K69"/>
    <mergeCell ref="C71:K71"/>
    <mergeCell ref="C72:K72"/>
    <mergeCell ref="C74:K74"/>
    <mergeCell ref="C61:K61"/>
    <mergeCell ref="C62:K62"/>
    <mergeCell ref="C63:K63"/>
    <mergeCell ref="C64:K64"/>
    <mergeCell ref="C65:K65"/>
    <mergeCell ref="C66:K66"/>
    <mergeCell ref="C55:K55"/>
    <mergeCell ref="C56:K56"/>
    <mergeCell ref="C57:K57"/>
    <mergeCell ref="C58:K58"/>
    <mergeCell ref="C59:K59"/>
    <mergeCell ref="C60:K60"/>
    <mergeCell ref="C49:K49"/>
    <mergeCell ref="C50:K50"/>
    <mergeCell ref="C51:K51"/>
    <mergeCell ref="C52:K52"/>
    <mergeCell ref="C53:K53"/>
    <mergeCell ref="C54:K54"/>
    <mergeCell ref="C45:K45"/>
    <mergeCell ref="C46:K46"/>
    <mergeCell ref="C47:K47"/>
    <mergeCell ref="C43:K43"/>
    <mergeCell ref="C44:K44"/>
    <mergeCell ref="C48:K48"/>
    <mergeCell ref="C37:K37"/>
    <mergeCell ref="C38:K38"/>
    <mergeCell ref="C39:K39"/>
    <mergeCell ref="C40:K40"/>
    <mergeCell ref="C41:K41"/>
    <mergeCell ref="C42:K42"/>
    <mergeCell ref="C31:K31"/>
    <mergeCell ref="C32:K32"/>
    <mergeCell ref="C33:K33"/>
    <mergeCell ref="C34:K34"/>
    <mergeCell ref="C35:K35"/>
    <mergeCell ref="C36:K36"/>
    <mergeCell ref="C29:K29"/>
    <mergeCell ref="C30:K30"/>
    <mergeCell ref="C22:K22"/>
    <mergeCell ref="C23:K23"/>
    <mergeCell ref="C24:K24"/>
    <mergeCell ref="C25:K25"/>
    <mergeCell ref="C26:K26"/>
    <mergeCell ref="C27:K27"/>
    <mergeCell ref="C18:H18"/>
    <mergeCell ref="I18:K18"/>
    <mergeCell ref="C21:K21"/>
    <mergeCell ref="C19:G19"/>
    <mergeCell ref="H19:K19"/>
    <mergeCell ref="C20:G20"/>
    <mergeCell ref="H20:K20"/>
    <mergeCell ref="C15:D15"/>
    <mergeCell ref="E15:K15"/>
    <mergeCell ref="C16:D16"/>
    <mergeCell ref="E16:K16"/>
    <mergeCell ref="C17:G17"/>
    <mergeCell ref="H17:K17"/>
    <mergeCell ref="C10:K10"/>
    <mergeCell ref="C11:F11"/>
    <mergeCell ref="G11:K11"/>
    <mergeCell ref="C12:K12"/>
    <mergeCell ref="C13:D13"/>
    <mergeCell ref="C14:D14"/>
    <mergeCell ref="E14:K14"/>
    <mergeCell ref="E13:K13"/>
    <mergeCell ref="B3:M3"/>
    <mergeCell ref="B4:M4"/>
    <mergeCell ref="B5:M5"/>
    <mergeCell ref="B6:M6"/>
    <mergeCell ref="B7:M7"/>
    <mergeCell ref="C9:D9"/>
  </mergeCells>
  <printOptions/>
  <pageMargins left="0.66" right="0.44" top="0.17" bottom="0.15" header="0.24" footer="0.5"/>
  <pageSetup horizontalDpi="1200" verticalDpi="12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3"/>
  <sheetViews>
    <sheetView zoomScale="75" zoomScaleNormal="75" zoomScalePageLayoutView="0" workbookViewId="0" topLeftCell="A50">
      <selection activeCell="C56" sqref="C56:K56"/>
    </sheetView>
  </sheetViews>
  <sheetFormatPr defaultColWidth="9.00390625" defaultRowHeight="12.75" outlineLevelRow="1"/>
  <cols>
    <col min="7" max="7" width="8.375" style="0" customWidth="1"/>
    <col min="12" max="12" width="11.875" style="0" customWidth="1"/>
    <col min="13" max="13" width="13.375" style="0" customWidth="1"/>
    <col min="14" max="14" width="12.25390625" style="0" customWidth="1"/>
    <col min="15" max="15" width="18.6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82" t="s">
        <v>0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"/>
      <c r="O3" s="1"/>
      <c r="P3" s="1"/>
    </row>
    <row r="4" spans="1:16" ht="12.75">
      <c r="A4" s="1"/>
      <c r="B4" s="182" t="s">
        <v>1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"/>
      <c r="O4" s="1"/>
      <c r="P4" s="1"/>
    </row>
    <row r="5" spans="1:16" ht="12.75">
      <c r="A5" s="1"/>
      <c r="B5" s="182" t="s">
        <v>2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"/>
      <c r="O5" s="1"/>
      <c r="P5" s="1"/>
    </row>
    <row r="6" spans="1:16" ht="12.75">
      <c r="A6" s="1"/>
      <c r="B6" s="182" t="s">
        <v>3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"/>
      <c r="O6" s="1"/>
      <c r="P6" s="1"/>
    </row>
    <row r="7" spans="1:16" ht="12.75">
      <c r="A7" s="1"/>
      <c r="B7" s="182" t="s">
        <v>229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83" t="s">
        <v>5</v>
      </c>
      <c r="D9" s="183"/>
      <c r="E9" s="3" t="s">
        <v>230</v>
      </c>
      <c r="F9" s="1"/>
      <c r="G9" s="1"/>
      <c r="H9" s="1"/>
      <c r="I9" s="1"/>
      <c r="J9" s="1"/>
      <c r="K9" s="1"/>
      <c r="L9" s="1"/>
      <c r="M9" s="4" t="s">
        <v>7</v>
      </c>
      <c r="N9" s="114" t="s">
        <v>8</v>
      </c>
      <c r="O9" s="1"/>
      <c r="P9" s="1"/>
    </row>
    <row r="10" spans="1:16" ht="37.5" customHeight="1">
      <c r="A10" s="1"/>
      <c r="B10" s="6"/>
      <c r="C10" s="184" t="s">
        <v>9</v>
      </c>
      <c r="D10" s="184"/>
      <c r="E10" s="184"/>
      <c r="F10" s="184"/>
      <c r="G10" s="184"/>
      <c r="H10" s="184"/>
      <c r="I10" s="184"/>
      <c r="J10" s="184"/>
      <c r="K10" s="184"/>
      <c r="L10" s="7" t="s">
        <v>10</v>
      </c>
      <c r="M10" s="7" t="s">
        <v>11</v>
      </c>
      <c r="N10" s="7" t="s">
        <v>12</v>
      </c>
      <c r="O10" s="1"/>
      <c r="P10" s="1"/>
    </row>
    <row r="11" spans="1:16" ht="12.75">
      <c r="A11" s="1"/>
      <c r="B11" s="8"/>
      <c r="C11" s="172" t="s">
        <v>13</v>
      </c>
      <c r="D11" s="172"/>
      <c r="E11" s="172"/>
      <c r="F11" s="172"/>
      <c r="G11" s="185" t="s">
        <v>14</v>
      </c>
      <c r="H11" s="185"/>
      <c r="I11" s="185"/>
      <c r="J11" s="185"/>
      <c r="K11" s="185"/>
      <c r="L11" s="9"/>
      <c r="M11" s="9"/>
      <c r="N11" s="9"/>
      <c r="O11" s="1"/>
      <c r="P11" s="1"/>
    </row>
    <row r="12" spans="1:16" ht="12.75">
      <c r="A12" s="1"/>
      <c r="B12" s="10" t="s">
        <v>15</v>
      </c>
      <c r="C12" s="175" t="s">
        <v>16</v>
      </c>
      <c r="D12" s="175"/>
      <c r="E12" s="175"/>
      <c r="F12" s="175"/>
      <c r="G12" s="175"/>
      <c r="H12" s="175"/>
      <c r="I12" s="175"/>
      <c r="J12" s="175"/>
      <c r="K12" s="175"/>
      <c r="L12" s="11"/>
      <c r="M12" s="11"/>
      <c r="N12" s="11"/>
      <c r="O12" s="1"/>
      <c r="P12" s="1"/>
    </row>
    <row r="13" spans="1:16" ht="12.75">
      <c r="A13" s="1"/>
      <c r="B13" s="8" t="s">
        <v>17</v>
      </c>
      <c r="C13" s="142" t="s">
        <v>18</v>
      </c>
      <c r="D13" s="142"/>
      <c r="E13" s="179" t="s">
        <v>231</v>
      </c>
      <c r="F13" s="180"/>
      <c r="G13" s="180"/>
      <c r="H13" s="180"/>
      <c r="I13" s="180"/>
      <c r="J13" s="180"/>
      <c r="K13" s="181"/>
      <c r="L13" s="9"/>
      <c r="M13" s="9"/>
      <c r="N13" s="9"/>
      <c r="O13" s="1"/>
      <c r="P13" s="1"/>
    </row>
    <row r="14" spans="1:16" ht="12.75">
      <c r="A14" s="1"/>
      <c r="B14" s="8" t="s">
        <v>20</v>
      </c>
      <c r="C14" s="142" t="s">
        <v>21</v>
      </c>
      <c r="D14" s="142"/>
      <c r="E14" s="176">
        <v>16</v>
      </c>
      <c r="F14" s="177"/>
      <c r="G14" s="177"/>
      <c r="H14" s="177"/>
      <c r="I14" s="177"/>
      <c r="J14" s="177"/>
      <c r="K14" s="178"/>
      <c r="L14" s="9"/>
      <c r="M14" s="9"/>
      <c r="N14" s="9"/>
      <c r="O14" s="1"/>
      <c r="P14" s="1"/>
    </row>
    <row r="15" spans="1:16" ht="12.75">
      <c r="A15" s="1"/>
      <c r="B15" s="8" t="s">
        <v>22</v>
      </c>
      <c r="C15" s="142" t="s">
        <v>23</v>
      </c>
      <c r="D15" s="142"/>
      <c r="E15" s="171">
        <v>1</v>
      </c>
      <c r="F15" s="171"/>
      <c r="G15" s="171"/>
      <c r="H15" s="171"/>
      <c r="I15" s="171"/>
      <c r="J15" s="171"/>
      <c r="K15" s="171"/>
      <c r="L15" s="9"/>
      <c r="M15" s="9"/>
      <c r="N15" s="9"/>
      <c r="O15" s="1"/>
      <c r="P15" s="1"/>
    </row>
    <row r="16" spans="1:16" ht="12.75">
      <c r="A16" s="1"/>
      <c r="B16" s="8" t="s">
        <v>24</v>
      </c>
      <c r="C16" s="142" t="s">
        <v>25</v>
      </c>
      <c r="D16" s="142"/>
      <c r="E16" s="150">
        <v>127</v>
      </c>
      <c r="F16" s="150"/>
      <c r="G16" s="150"/>
      <c r="H16" s="150"/>
      <c r="I16" s="150"/>
      <c r="J16" s="150"/>
      <c r="K16" s="150"/>
      <c r="L16" s="9"/>
      <c r="M16" s="9"/>
      <c r="N16" s="9"/>
      <c r="O16" s="1"/>
      <c r="P16" s="1"/>
    </row>
    <row r="17" spans="1:16" ht="12.75">
      <c r="A17" s="1"/>
      <c r="B17" s="8" t="s">
        <v>26</v>
      </c>
      <c r="C17" s="142" t="s">
        <v>27</v>
      </c>
      <c r="D17" s="142"/>
      <c r="E17" s="142"/>
      <c r="F17" s="142"/>
      <c r="G17" s="142"/>
      <c r="H17" s="170">
        <f>'[7]Череп.10'!$C$20</f>
        <v>6005</v>
      </c>
      <c r="I17" s="171"/>
      <c r="J17" s="171"/>
      <c r="K17" s="171"/>
      <c r="L17" s="9"/>
      <c r="M17" s="9"/>
      <c r="N17" s="9"/>
      <c r="O17" s="1"/>
      <c r="P17" s="1"/>
    </row>
    <row r="18" spans="1:16" ht="12.75">
      <c r="A18" s="1"/>
      <c r="B18" s="12" t="s">
        <v>28</v>
      </c>
      <c r="C18" s="172" t="s">
        <v>29</v>
      </c>
      <c r="D18" s="172"/>
      <c r="E18" s="172"/>
      <c r="F18" s="172"/>
      <c r="G18" s="172"/>
      <c r="H18" s="172"/>
      <c r="I18" s="173">
        <f>H19+H20</f>
        <v>5894.6</v>
      </c>
      <c r="J18" s="174"/>
      <c r="K18" s="174"/>
      <c r="L18" s="9"/>
      <c r="M18" s="9"/>
      <c r="N18" s="9"/>
      <c r="O18" s="1"/>
      <c r="P18" s="1"/>
    </row>
    <row r="19" spans="1:16" ht="12.75">
      <c r="A19" s="1"/>
      <c r="B19" s="8" t="s">
        <v>30</v>
      </c>
      <c r="C19" s="142" t="s">
        <v>31</v>
      </c>
      <c r="D19" s="142"/>
      <c r="E19" s="142"/>
      <c r="F19" s="142"/>
      <c r="G19" s="142"/>
      <c r="H19" s="165">
        <v>5861.6</v>
      </c>
      <c r="I19" s="166"/>
      <c r="J19" s="166"/>
      <c r="K19" s="167"/>
      <c r="L19" s="9"/>
      <c r="M19" s="9"/>
      <c r="N19" s="9"/>
      <c r="O19" s="1"/>
      <c r="P19" s="1"/>
    </row>
    <row r="20" spans="1:16" ht="13.5" thickBot="1">
      <c r="A20" s="1"/>
      <c r="B20" s="13" t="s">
        <v>32</v>
      </c>
      <c r="C20" s="168" t="s">
        <v>33</v>
      </c>
      <c r="D20" s="168"/>
      <c r="E20" s="168"/>
      <c r="F20" s="168"/>
      <c r="G20" s="168"/>
      <c r="H20" s="169">
        <v>33</v>
      </c>
      <c r="I20" s="169"/>
      <c r="J20" s="169"/>
      <c r="K20" s="169"/>
      <c r="L20" s="14"/>
      <c r="M20" s="14"/>
      <c r="N20" s="14"/>
      <c r="O20" s="1"/>
      <c r="P20" s="1"/>
    </row>
    <row r="21" spans="1:16" ht="22.5" customHeight="1">
      <c r="A21" s="1"/>
      <c r="B21" s="15" t="s">
        <v>34</v>
      </c>
      <c r="C21" s="162" t="s">
        <v>35</v>
      </c>
      <c r="D21" s="163"/>
      <c r="E21" s="163"/>
      <c r="F21" s="163"/>
      <c r="G21" s="163"/>
      <c r="H21" s="163"/>
      <c r="I21" s="163"/>
      <c r="J21" s="163"/>
      <c r="K21" s="164"/>
      <c r="L21" s="16">
        <f>SUM(L22:L25)</f>
        <v>951216.57</v>
      </c>
      <c r="M21" s="16">
        <f>SUM(M22:M25)</f>
        <v>883727.49</v>
      </c>
      <c r="N21" s="17"/>
      <c r="O21" s="18">
        <f>O22-L26</f>
        <v>-10781.465999999666</v>
      </c>
      <c r="P21" s="1"/>
    </row>
    <row r="22" spans="1:16" ht="12.75">
      <c r="A22" s="1"/>
      <c r="B22" s="19">
        <v>7</v>
      </c>
      <c r="C22" s="143" t="s">
        <v>36</v>
      </c>
      <c r="D22" s="143"/>
      <c r="E22" s="143"/>
      <c r="F22" s="143"/>
      <c r="G22" s="143"/>
      <c r="H22" s="143"/>
      <c r="I22" s="143"/>
      <c r="J22" s="143"/>
      <c r="K22" s="143"/>
      <c r="L22" s="20">
        <f>'[9]Sheet1'!$M$43</f>
        <v>76910.54</v>
      </c>
      <c r="M22" s="20">
        <f>L22</f>
        <v>76910.54</v>
      </c>
      <c r="N22" s="21">
        <f aca="true" t="shared" si="0" ref="N22:N27">L22-M22</f>
        <v>0</v>
      </c>
      <c r="O22" s="22">
        <f>H19*22.92*7</f>
        <v>940435.1040000003</v>
      </c>
      <c r="P22" s="1"/>
    </row>
    <row r="23" spans="1:16" ht="12.75">
      <c r="A23" s="1"/>
      <c r="B23" s="19">
        <v>8</v>
      </c>
      <c r="C23" s="143" t="s">
        <v>37</v>
      </c>
      <c r="D23" s="143"/>
      <c r="E23" s="143"/>
      <c r="F23" s="143"/>
      <c r="G23" s="143"/>
      <c r="H23" s="143"/>
      <c r="I23" s="143"/>
      <c r="J23" s="143"/>
      <c r="K23" s="143"/>
      <c r="L23" s="20">
        <f>'[9]Sheet1'!$M$44</f>
        <v>387625.07</v>
      </c>
      <c r="M23" s="20">
        <f>L23</f>
        <v>387625.07</v>
      </c>
      <c r="N23" s="21">
        <f t="shared" si="0"/>
        <v>0</v>
      </c>
      <c r="O23" s="23"/>
      <c r="P23" s="1"/>
    </row>
    <row r="24" spans="1:16" ht="12.75">
      <c r="A24" s="1"/>
      <c r="B24" s="19">
        <v>9</v>
      </c>
      <c r="C24" s="143" t="s">
        <v>38</v>
      </c>
      <c r="D24" s="143"/>
      <c r="E24" s="143"/>
      <c r="F24" s="143"/>
      <c r="G24" s="143"/>
      <c r="H24" s="143"/>
      <c r="I24" s="143"/>
      <c r="J24" s="143"/>
      <c r="K24" s="143"/>
      <c r="L24" s="20">
        <f>'[9]Sheet1'!$M$29+'[9]Sheet1'!$M$30+'[9]Sheet1'!$M$31+'[9]Sheet1'!$M$32</f>
        <v>486680.95999999996</v>
      </c>
      <c r="M24" s="20">
        <v>419191.88</v>
      </c>
      <c r="N24" s="21">
        <f t="shared" si="0"/>
        <v>67489.07999999996</v>
      </c>
      <c r="O24" s="23">
        <v>23.9765908709984</v>
      </c>
      <c r="P24" s="1"/>
    </row>
    <row r="25" spans="1:16" ht="12.75" hidden="1">
      <c r="A25" s="1"/>
      <c r="B25" s="19">
        <v>10</v>
      </c>
      <c r="C25" s="143" t="s">
        <v>39</v>
      </c>
      <c r="D25" s="143"/>
      <c r="E25" s="143"/>
      <c r="F25" s="143"/>
      <c r="G25" s="143"/>
      <c r="H25" s="143"/>
      <c r="I25" s="143"/>
      <c r="J25" s="143"/>
      <c r="K25" s="143"/>
      <c r="L25" s="20"/>
      <c r="M25" s="20"/>
      <c r="N25" s="21">
        <f t="shared" si="0"/>
        <v>0</v>
      </c>
      <c r="O25" s="23"/>
      <c r="P25" s="1"/>
    </row>
    <row r="26" spans="1:16" ht="12.75">
      <c r="A26" s="1"/>
      <c r="B26" s="24"/>
      <c r="C26" s="159" t="s">
        <v>40</v>
      </c>
      <c r="D26" s="160"/>
      <c r="E26" s="160"/>
      <c r="F26" s="160"/>
      <c r="G26" s="160"/>
      <c r="H26" s="160"/>
      <c r="I26" s="160"/>
      <c r="J26" s="160"/>
      <c r="K26" s="161"/>
      <c r="L26" s="25">
        <f>L22+L23+L24+L25</f>
        <v>951216.57</v>
      </c>
      <c r="M26" s="25">
        <f>M22+M23+M24+M25</f>
        <v>883727.49</v>
      </c>
      <c r="N26" s="26">
        <f t="shared" si="0"/>
        <v>67489.07999999996</v>
      </c>
      <c r="O26" s="23">
        <f>L26/H19/7</f>
        <v>23.18276262941371</v>
      </c>
      <c r="P26" s="1"/>
    </row>
    <row r="27" spans="1:16" s="30" customFormat="1" ht="24.75" customHeight="1" thickBot="1">
      <c r="A27" s="23"/>
      <c r="B27" s="27"/>
      <c r="C27" s="152" t="s">
        <v>41</v>
      </c>
      <c r="D27" s="152"/>
      <c r="E27" s="152"/>
      <c r="F27" s="152"/>
      <c r="G27" s="152"/>
      <c r="H27" s="152"/>
      <c r="I27" s="152"/>
      <c r="J27" s="152"/>
      <c r="K27" s="152"/>
      <c r="L27" s="28">
        <f>L26/H19/7</f>
        <v>23.18276262941371</v>
      </c>
      <c r="M27" s="28">
        <f>M26/H19/7</f>
        <v>21.53793917799138</v>
      </c>
      <c r="N27" s="29">
        <f t="shared" si="0"/>
        <v>1.6448234514223294</v>
      </c>
      <c r="O27" s="23">
        <f>L26/H17/7</f>
        <v>22.62915594147734</v>
      </c>
      <c r="P27" s="23"/>
    </row>
    <row r="28" spans="1:16" s="30" customFormat="1" ht="13.5" thickBot="1">
      <c r="A28" s="23"/>
      <c r="B28" s="31"/>
      <c r="C28" s="32"/>
      <c r="D28" s="33"/>
      <c r="E28" s="33"/>
      <c r="F28" s="33"/>
      <c r="G28" s="33"/>
      <c r="H28" s="33"/>
      <c r="I28" s="33"/>
      <c r="J28" s="33"/>
      <c r="K28" s="34"/>
      <c r="L28" s="35"/>
      <c r="M28" s="35"/>
      <c r="N28" s="35"/>
      <c r="O28" s="23"/>
      <c r="P28" s="23"/>
    </row>
    <row r="29" spans="1:16" ht="12.75">
      <c r="A29" s="1"/>
      <c r="B29" s="36" t="s">
        <v>42</v>
      </c>
      <c r="C29" s="158" t="s">
        <v>43</v>
      </c>
      <c r="D29" s="158"/>
      <c r="E29" s="158"/>
      <c r="F29" s="158"/>
      <c r="G29" s="158"/>
      <c r="H29" s="158"/>
      <c r="I29" s="158"/>
      <c r="J29" s="158"/>
      <c r="K29" s="158"/>
      <c r="L29" s="37"/>
      <c r="M29" s="37"/>
      <c r="N29" s="17">
        <f aca="true" t="shared" si="1" ref="N29:N60">L29-M29</f>
        <v>0</v>
      </c>
      <c r="O29" s="1"/>
      <c r="P29" s="1"/>
    </row>
    <row r="30" spans="1:16" ht="12.75">
      <c r="A30" s="1"/>
      <c r="B30" s="38">
        <v>11</v>
      </c>
      <c r="C30" s="150" t="s">
        <v>45</v>
      </c>
      <c r="D30" s="150"/>
      <c r="E30" s="150"/>
      <c r="F30" s="150"/>
      <c r="G30" s="150"/>
      <c r="H30" s="150"/>
      <c r="I30" s="150"/>
      <c r="J30" s="150"/>
      <c r="K30" s="150"/>
      <c r="L30" s="39">
        <f>L31+L34+L38+L45</f>
        <v>756826.24</v>
      </c>
      <c r="M30" s="39">
        <f>M31+M34+M38+M45</f>
        <v>756826.24</v>
      </c>
      <c r="N30" s="40">
        <f t="shared" si="1"/>
        <v>0</v>
      </c>
      <c r="O30" s="18">
        <f>L26-L25</f>
        <v>951216.57</v>
      </c>
      <c r="P30" s="1"/>
    </row>
    <row r="31" spans="1:16" ht="12.75">
      <c r="A31" s="1"/>
      <c r="B31" s="41" t="s">
        <v>46</v>
      </c>
      <c r="C31" s="150" t="s">
        <v>47</v>
      </c>
      <c r="D31" s="150"/>
      <c r="E31" s="150"/>
      <c r="F31" s="150"/>
      <c r="G31" s="150"/>
      <c r="H31" s="150"/>
      <c r="I31" s="150"/>
      <c r="J31" s="150"/>
      <c r="K31" s="150"/>
      <c r="L31" s="39">
        <f>SUM(L32:L33)</f>
        <v>561695.8300000001</v>
      </c>
      <c r="M31" s="39">
        <f>SUM(M32:M33)</f>
        <v>561695.8300000001</v>
      </c>
      <c r="N31" s="40">
        <f t="shared" si="1"/>
        <v>0</v>
      </c>
      <c r="O31" s="1">
        <f>O30/H19/7</f>
        <v>23.18276262941371</v>
      </c>
      <c r="P31" s="1"/>
    </row>
    <row r="32" spans="1:16" ht="12.75">
      <c r="A32" s="1"/>
      <c r="B32" s="42" t="s">
        <v>48</v>
      </c>
      <c r="C32" s="142" t="s">
        <v>49</v>
      </c>
      <c r="D32" s="142"/>
      <c r="E32" s="142"/>
      <c r="F32" s="142"/>
      <c r="G32" s="142"/>
      <c r="H32" s="142"/>
      <c r="I32" s="142"/>
      <c r="J32" s="142"/>
      <c r="K32" s="142"/>
      <c r="L32" s="43">
        <f>'[9]Sheet1'!$M$64</f>
        <v>218357.12</v>
      </c>
      <c r="M32" s="43">
        <f>L32</f>
        <v>218357.12</v>
      </c>
      <c r="N32" s="40">
        <f t="shared" si="1"/>
        <v>0</v>
      </c>
      <c r="O32" s="1"/>
      <c r="P32" s="1"/>
    </row>
    <row r="33" spans="1:16" ht="12.75">
      <c r="A33" s="1"/>
      <c r="B33" s="42" t="s">
        <v>50</v>
      </c>
      <c r="C33" s="142" t="s">
        <v>51</v>
      </c>
      <c r="D33" s="142"/>
      <c r="E33" s="142"/>
      <c r="F33" s="142"/>
      <c r="G33" s="142"/>
      <c r="H33" s="142"/>
      <c r="I33" s="142"/>
      <c r="J33" s="142"/>
      <c r="K33" s="142"/>
      <c r="L33" s="43">
        <f>'[9]Sheet1'!$M$65</f>
        <v>343338.71</v>
      </c>
      <c r="M33" s="43">
        <f>L33</f>
        <v>343338.71</v>
      </c>
      <c r="N33" s="40">
        <f t="shared" si="1"/>
        <v>0</v>
      </c>
      <c r="O33" s="1"/>
      <c r="P33" s="1"/>
    </row>
    <row r="34" spans="1:16" ht="12.75">
      <c r="A34" s="1"/>
      <c r="B34" s="41" t="s">
        <v>52</v>
      </c>
      <c r="C34" s="150" t="s">
        <v>53</v>
      </c>
      <c r="D34" s="150"/>
      <c r="E34" s="150"/>
      <c r="F34" s="150"/>
      <c r="G34" s="150"/>
      <c r="H34" s="150"/>
      <c r="I34" s="150"/>
      <c r="J34" s="150"/>
      <c r="K34" s="150"/>
      <c r="L34" s="39">
        <f>SUM(L35:L37)</f>
        <v>91275.46</v>
      </c>
      <c r="M34" s="39">
        <f>SUM(M35:M37)</f>
        <v>91275.46</v>
      </c>
      <c r="N34" s="40">
        <f t="shared" si="1"/>
        <v>0</v>
      </c>
      <c r="O34" s="1"/>
      <c r="P34" s="1"/>
    </row>
    <row r="35" spans="1:16" ht="12.75">
      <c r="A35" s="1"/>
      <c r="B35" s="42" t="s">
        <v>54</v>
      </c>
      <c r="C35" s="142" t="s">
        <v>55</v>
      </c>
      <c r="D35" s="142"/>
      <c r="E35" s="142"/>
      <c r="F35" s="142"/>
      <c r="G35" s="142"/>
      <c r="H35" s="142"/>
      <c r="I35" s="142"/>
      <c r="J35" s="142"/>
      <c r="K35" s="142"/>
      <c r="L35" s="43">
        <f>'[9]Sheet1'!$M$67</f>
        <v>39863.43</v>
      </c>
      <c r="M35" s="43">
        <f>L35</f>
        <v>39863.43</v>
      </c>
      <c r="N35" s="40">
        <f t="shared" si="1"/>
        <v>0</v>
      </c>
      <c r="O35" s="1"/>
      <c r="P35" s="1"/>
    </row>
    <row r="36" spans="1:16" ht="12.75">
      <c r="A36" s="1"/>
      <c r="B36" s="42" t="s">
        <v>56</v>
      </c>
      <c r="C36" s="142" t="s">
        <v>57</v>
      </c>
      <c r="D36" s="142"/>
      <c r="E36" s="142"/>
      <c r="F36" s="142"/>
      <c r="G36" s="142"/>
      <c r="H36" s="142"/>
      <c r="I36" s="142"/>
      <c r="J36" s="142"/>
      <c r="K36" s="142"/>
      <c r="L36" s="43">
        <f>'[9]Sheet1'!$M$68</f>
        <v>36940.9</v>
      </c>
      <c r="M36" s="43">
        <f>L36</f>
        <v>36940.9</v>
      </c>
      <c r="N36" s="40">
        <f t="shared" si="1"/>
        <v>0</v>
      </c>
      <c r="O36" s="1"/>
      <c r="P36" s="1"/>
    </row>
    <row r="37" spans="1:16" ht="12.75">
      <c r="A37" s="1"/>
      <c r="B37" s="42" t="s">
        <v>58</v>
      </c>
      <c r="C37" s="142" t="s">
        <v>59</v>
      </c>
      <c r="D37" s="142"/>
      <c r="E37" s="142"/>
      <c r="F37" s="142"/>
      <c r="G37" s="142"/>
      <c r="H37" s="142"/>
      <c r="I37" s="142"/>
      <c r="J37" s="142"/>
      <c r="K37" s="142"/>
      <c r="L37" s="43">
        <f>'[9]Sheet1'!$M$69</f>
        <v>14471.13</v>
      </c>
      <c r="M37" s="43">
        <f>L37</f>
        <v>14471.13</v>
      </c>
      <c r="N37" s="40">
        <f t="shared" si="1"/>
        <v>0</v>
      </c>
      <c r="O37" s="1"/>
      <c r="P37" s="1"/>
    </row>
    <row r="38" spans="1:16" ht="12.75">
      <c r="A38" s="1"/>
      <c r="B38" s="41" t="s">
        <v>60</v>
      </c>
      <c r="C38" s="150" t="s">
        <v>61</v>
      </c>
      <c r="D38" s="150"/>
      <c r="E38" s="150"/>
      <c r="F38" s="150"/>
      <c r="G38" s="150"/>
      <c r="H38" s="150"/>
      <c r="I38" s="150"/>
      <c r="J38" s="150"/>
      <c r="K38" s="150"/>
      <c r="L38" s="39">
        <f>SUM(L39:L44)</f>
        <v>22797.84</v>
      </c>
      <c r="M38" s="39">
        <f>SUM(M39:M44)</f>
        <v>22797.84</v>
      </c>
      <c r="N38" s="44">
        <f t="shared" si="1"/>
        <v>0</v>
      </c>
      <c r="O38" s="1"/>
      <c r="P38" s="1"/>
    </row>
    <row r="39" spans="1:16" ht="12.75">
      <c r="A39" s="1"/>
      <c r="B39" s="42" t="s">
        <v>62</v>
      </c>
      <c r="C39" s="142" t="s">
        <v>63</v>
      </c>
      <c r="D39" s="142"/>
      <c r="E39" s="142"/>
      <c r="F39" s="142"/>
      <c r="G39" s="142"/>
      <c r="H39" s="142"/>
      <c r="I39" s="142"/>
      <c r="J39" s="142"/>
      <c r="K39" s="142"/>
      <c r="L39" s="43">
        <f>'[9]Sheet1'!$M$71</f>
        <v>12534.16</v>
      </c>
      <c r="M39" s="43">
        <f aca="true" t="shared" si="2" ref="M39:M44">L39</f>
        <v>12534.16</v>
      </c>
      <c r="N39" s="40">
        <f t="shared" si="1"/>
        <v>0</v>
      </c>
      <c r="O39" s="1"/>
      <c r="P39" s="1"/>
    </row>
    <row r="40" spans="1:16" ht="12.75">
      <c r="A40" s="1"/>
      <c r="B40" s="42" t="s">
        <v>64</v>
      </c>
      <c r="C40" s="142" t="s">
        <v>65</v>
      </c>
      <c r="D40" s="142"/>
      <c r="E40" s="142"/>
      <c r="F40" s="142"/>
      <c r="G40" s="142"/>
      <c r="H40" s="142"/>
      <c r="I40" s="142"/>
      <c r="J40" s="142"/>
      <c r="K40" s="142"/>
      <c r="L40" s="43">
        <f>'[9]Sheet1'!$M$72</f>
        <v>3565.56</v>
      </c>
      <c r="M40" s="43">
        <f t="shared" si="2"/>
        <v>3565.56</v>
      </c>
      <c r="N40" s="40">
        <f t="shared" si="1"/>
        <v>0</v>
      </c>
      <c r="O40" s="1"/>
      <c r="P40" s="1"/>
    </row>
    <row r="41" spans="1:16" ht="12.75">
      <c r="A41" s="1"/>
      <c r="B41" s="42" t="s">
        <v>66</v>
      </c>
      <c r="C41" s="142" t="s">
        <v>67</v>
      </c>
      <c r="D41" s="142"/>
      <c r="E41" s="142"/>
      <c r="F41" s="142"/>
      <c r="G41" s="142"/>
      <c r="H41" s="142"/>
      <c r="I41" s="142"/>
      <c r="J41" s="142"/>
      <c r="K41" s="142"/>
      <c r="L41" s="43">
        <f>'[9]Sheet1'!$M$73</f>
        <v>1261.12</v>
      </c>
      <c r="M41" s="43">
        <f t="shared" si="2"/>
        <v>1261.12</v>
      </c>
      <c r="N41" s="40">
        <f t="shared" si="1"/>
        <v>0</v>
      </c>
      <c r="O41" s="1"/>
      <c r="P41" s="1"/>
    </row>
    <row r="42" spans="1:16" ht="12.75">
      <c r="A42" s="1"/>
      <c r="B42" s="42" t="s">
        <v>68</v>
      </c>
      <c r="C42" s="157" t="s">
        <v>215</v>
      </c>
      <c r="D42" s="142"/>
      <c r="E42" s="142"/>
      <c r="F42" s="142"/>
      <c r="G42" s="142"/>
      <c r="H42" s="142"/>
      <c r="I42" s="142"/>
      <c r="J42" s="142"/>
      <c r="K42" s="142"/>
      <c r="L42" s="43"/>
      <c r="M42" s="43">
        <f t="shared" si="2"/>
        <v>0</v>
      </c>
      <c r="N42" s="40">
        <f t="shared" si="1"/>
        <v>0</v>
      </c>
      <c r="O42" s="1"/>
      <c r="P42" s="1"/>
    </row>
    <row r="43" spans="1:16" ht="12.75">
      <c r="A43" s="1"/>
      <c r="B43" s="42" t="s">
        <v>70</v>
      </c>
      <c r="C43" s="142" t="s">
        <v>71</v>
      </c>
      <c r="D43" s="142"/>
      <c r="E43" s="142"/>
      <c r="F43" s="142"/>
      <c r="G43" s="142"/>
      <c r="H43" s="142"/>
      <c r="I43" s="142"/>
      <c r="J43" s="142"/>
      <c r="K43" s="142"/>
      <c r="L43" s="43">
        <f>'[9]Sheet1'!$M$76</f>
        <v>4625</v>
      </c>
      <c r="M43" s="43">
        <f t="shared" si="2"/>
        <v>4625</v>
      </c>
      <c r="N43" s="40">
        <f t="shared" si="1"/>
        <v>0</v>
      </c>
      <c r="O43" s="1"/>
      <c r="P43" s="1"/>
    </row>
    <row r="44" spans="1:16" ht="12.75">
      <c r="A44" s="1"/>
      <c r="B44" s="42" t="s">
        <v>72</v>
      </c>
      <c r="C44" s="142" t="s">
        <v>73</v>
      </c>
      <c r="D44" s="142"/>
      <c r="E44" s="142"/>
      <c r="F44" s="142"/>
      <c r="G44" s="142"/>
      <c r="H44" s="142"/>
      <c r="I44" s="142"/>
      <c r="J44" s="142"/>
      <c r="K44" s="142"/>
      <c r="L44" s="43">
        <v>812</v>
      </c>
      <c r="M44" s="43">
        <f t="shared" si="2"/>
        <v>812</v>
      </c>
      <c r="N44" s="40">
        <f t="shared" si="1"/>
        <v>0</v>
      </c>
      <c r="O44" s="1"/>
      <c r="P44" s="1"/>
    </row>
    <row r="45" spans="1:16" ht="12.75">
      <c r="A45" s="1"/>
      <c r="B45" s="41" t="s">
        <v>76</v>
      </c>
      <c r="C45" s="150" t="s">
        <v>77</v>
      </c>
      <c r="D45" s="150"/>
      <c r="E45" s="150"/>
      <c r="F45" s="150"/>
      <c r="G45" s="150"/>
      <c r="H45" s="150"/>
      <c r="I45" s="150"/>
      <c r="J45" s="150"/>
      <c r="K45" s="150"/>
      <c r="L45" s="39">
        <f>SUM(L46:L49)</f>
        <v>81057.11</v>
      </c>
      <c r="M45" s="39">
        <f>SUM(M46:M49)</f>
        <v>81057.11</v>
      </c>
      <c r="N45" s="44">
        <f t="shared" si="1"/>
        <v>0</v>
      </c>
      <c r="O45" s="1"/>
      <c r="P45" s="1"/>
    </row>
    <row r="46" spans="1:16" ht="12.75">
      <c r="A46" s="1"/>
      <c r="B46" s="42" t="s">
        <v>78</v>
      </c>
      <c r="C46" s="142" t="s">
        <v>79</v>
      </c>
      <c r="D46" s="142"/>
      <c r="E46" s="142"/>
      <c r="F46" s="142"/>
      <c r="G46" s="142"/>
      <c r="H46" s="142"/>
      <c r="I46" s="142"/>
      <c r="J46" s="142"/>
      <c r="K46" s="142"/>
      <c r="L46" s="43">
        <v>34456</v>
      </c>
      <c r="M46" s="43">
        <f>L46</f>
        <v>34456</v>
      </c>
      <c r="N46" s="40">
        <f t="shared" si="1"/>
        <v>0</v>
      </c>
      <c r="O46" s="1"/>
      <c r="P46" s="1"/>
    </row>
    <row r="47" spans="1:16" ht="12.75">
      <c r="A47" s="1"/>
      <c r="B47" s="42" t="s">
        <v>80</v>
      </c>
      <c r="C47" s="142" t="s">
        <v>81</v>
      </c>
      <c r="D47" s="142"/>
      <c r="E47" s="142"/>
      <c r="F47" s="142"/>
      <c r="G47" s="142"/>
      <c r="H47" s="142"/>
      <c r="I47" s="142"/>
      <c r="J47" s="142"/>
      <c r="K47" s="142"/>
      <c r="L47" s="43">
        <v>20984</v>
      </c>
      <c r="M47" s="43">
        <f>L47</f>
        <v>20984</v>
      </c>
      <c r="N47" s="40">
        <f t="shared" si="1"/>
        <v>0</v>
      </c>
      <c r="O47" s="1"/>
      <c r="P47" s="1"/>
    </row>
    <row r="48" spans="1:16" ht="12.75">
      <c r="A48" s="1"/>
      <c r="B48" s="42" t="s">
        <v>82</v>
      </c>
      <c r="C48" s="142" t="s">
        <v>83</v>
      </c>
      <c r="D48" s="142"/>
      <c r="E48" s="142"/>
      <c r="F48" s="142"/>
      <c r="G48" s="142"/>
      <c r="H48" s="142"/>
      <c r="I48" s="142"/>
      <c r="J48" s="142"/>
      <c r="K48" s="142"/>
      <c r="L48" s="43">
        <f>'[9]Sheet1'!$M$83</f>
        <v>5722.11</v>
      </c>
      <c r="M48" s="43">
        <f>L48</f>
        <v>5722.11</v>
      </c>
      <c r="N48" s="40">
        <f t="shared" si="1"/>
        <v>0</v>
      </c>
      <c r="O48" s="1"/>
      <c r="P48" s="1"/>
    </row>
    <row r="49" spans="1:16" ht="12.75">
      <c r="A49" s="1"/>
      <c r="B49" s="42" t="s">
        <v>84</v>
      </c>
      <c r="C49" s="142" t="s">
        <v>85</v>
      </c>
      <c r="D49" s="142"/>
      <c r="E49" s="142"/>
      <c r="F49" s="142"/>
      <c r="G49" s="142"/>
      <c r="H49" s="142"/>
      <c r="I49" s="142"/>
      <c r="J49" s="142"/>
      <c r="K49" s="142"/>
      <c r="L49" s="43">
        <v>19895</v>
      </c>
      <c r="M49" s="43">
        <f>L49</f>
        <v>19895</v>
      </c>
      <c r="N49" s="40">
        <f t="shared" si="1"/>
        <v>0</v>
      </c>
      <c r="O49" s="1"/>
      <c r="P49" s="1"/>
    </row>
    <row r="50" spans="1:16" ht="12.75">
      <c r="A50" s="1"/>
      <c r="B50" s="41" t="s">
        <v>86</v>
      </c>
      <c r="C50" s="150" t="s">
        <v>87</v>
      </c>
      <c r="D50" s="150"/>
      <c r="E50" s="150"/>
      <c r="F50" s="150"/>
      <c r="G50" s="150"/>
      <c r="H50" s="150"/>
      <c r="I50" s="150"/>
      <c r="J50" s="150"/>
      <c r="K50" s="150"/>
      <c r="L50" s="39">
        <f>SUM(L51:L63)</f>
        <v>459950.38</v>
      </c>
      <c r="M50" s="39">
        <f>SUM(M51:M63)</f>
        <v>459950.38</v>
      </c>
      <c r="N50" s="44">
        <f t="shared" si="1"/>
        <v>0</v>
      </c>
      <c r="O50" s="1"/>
      <c r="P50" s="1"/>
    </row>
    <row r="51" spans="1:16" ht="12.75">
      <c r="A51" s="1"/>
      <c r="B51" s="42" t="s">
        <v>88</v>
      </c>
      <c r="C51" s="142" t="s">
        <v>89</v>
      </c>
      <c r="D51" s="142"/>
      <c r="E51" s="142"/>
      <c r="F51" s="142"/>
      <c r="G51" s="142"/>
      <c r="H51" s="142"/>
      <c r="I51" s="142"/>
      <c r="J51" s="142"/>
      <c r="K51" s="142"/>
      <c r="L51" s="43">
        <f>'[9]Sheet1'!$M$86</f>
        <v>50168.86</v>
      </c>
      <c r="M51" s="43">
        <f aca="true" t="shared" si="3" ref="M51:M63">L51</f>
        <v>50168.86</v>
      </c>
      <c r="N51" s="40">
        <f t="shared" si="1"/>
        <v>0</v>
      </c>
      <c r="O51" s="1"/>
      <c r="P51" s="1"/>
    </row>
    <row r="52" spans="1:16" ht="12.75">
      <c r="A52" s="1"/>
      <c r="B52" s="42" t="s">
        <v>90</v>
      </c>
      <c r="C52" s="142" t="s">
        <v>91</v>
      </c>
      <c r="D52" s="142"/>
      <c r="E52" s="142"/>
      <c r="F52" s="142"/>
      <c r="G52" s="142"/>
      <c r="H52" s="142"/>
      <c r="I52" s="142"/>
      <c r="J52" s="142"/>
      <c r="K52" s="142"/>
      <c r="L52" s="43">
        <v>0</v>
      </c>
      <c r="M52" s="43">
        <f t="shared" si="3"/>
        <v>0</v>
      </c>
      <c r="N52" s="40">
        <f t="shared" si="1"/>
        <v>0</v>
      </c>
      <c r="O52" s="1"/>
      <c r="P52" s="1"/>
    </row>
    <row r="53" spans="1:16" ht="12.75">
      <c r="A53" s="1"/>
      <c r="B53" s="42" t="s">
        <v>92</v>
      </c>
      <c r="C53" s="142" t="s">
        <v>93</v>
      </c>
      <c r="D53" s="142"/>
      <c r="E53" s="142"/>
      <c r="F53" s="142"/>
      <c r="G53" s="142"/>
      <c r="H53" s="142"/>
      <c r="I53" s="142"/>
      <c r="J53" s="142"/>
      <c r="K53" s="142"/>
      <c r="L53" s="43">
        <f>'[9]Sheet1'!$M$88</f>
        <v>23621.78</v>
      </c>
      <c r="M53" s="43">
        <f t="shared" si="3"/>
        <v>23621.78</v>
      </c>
      <c r="N53" s="40">
        <f t="shared" si="1"/>
        <v>0</v>
      </c>
      <c r="O53" s="1"/>
      <c r="P53" s="1"/>
    </row>
    <row r="54" spans="1:16" ht="12.75">
      <c r="A54" s="1"/>
      <c r="B54" s="42" t="s">
        <v>94</v>
      </c>
      <c r="C54" s="142" t="s">
        <v>95</v>
      </c>
      <c r="D54" s="142"/>
      <c r="E54" s="142"/>
      <c r="F54" s="142"/>
      <c r="G54" s="142"/>
      <c r="H54" s="142"/>
      <c r="I54" s="142"/>
      <c r="J54" s="142"/>
      <c r="K54" s="142"/>
      <c r="L54" s="43">
        <f>'[9]Sheet1'!$M$89</f>
        <v>72227.18</v>
      </c>
      <c r="M54" s="43">
        <f t="shared" si="3"/>
        <v>72227.18</v>
      </c>
      <c r="N54" s="40">
        <f t="shared" si="1"/>
        <v>0</v>
      </c>
      <c r="O54" s="1"/>
      <c r="P54" s="1"/>
    </row>
    <row r="55" spans="1:16" ht="12.75">
      <c r="A55" s="1"/>
      <c r="B55" s="42" t="s">
        <v>96</v>
      </c>
      <c r="C55" s="142" t="s">
        <v>97</v>
      </c>
      <c r="D55" s="142"/>
      <c r="E55" s="142"/>
      <c r="F55" s="142"/>
      <c r="G55" s="142"/>
      <c r="H55" s="142"/>
      <c r="I55" s="142"/>
      <c r="J55" s="142"/>
      <c r="K55" s="142"/>
      <c r="L55" s="43">
        <v>12298</v>
      </c>
      <c r="M55" s="43">
        <f t="shared" si="3"/>
        <v>12298</v>
      </c>
      <c r="N55" s="40">
        <f t="shared" si="1"/>
        <v>0</v>
      </c>
      <c r="O55" s="1"/>
      <c r="P55" s="1"/>
    </row>
    <row r="56" spans="1:16" ht="12.75">
      <c r="A56" s="1"/>
      <c r="B56" s="42" t="s">
        <v>98</v>
      </c>
      <c r="C56" s="142" t="s">
        <v>99</v>
      </c>
      <c r="D56" s="142"/>
      <c r="E56" s="142"/>
      <c r="F56" s="142"/>
      <c r="G56" s="142"/>
      <c r="H56" s="142"/>
      <c r="I56" s="142"/>
      <c r="J56" s="142"/>
      <c r="K56" s="142"/>
      <c r="L56" s="43">
        <f>'[9]Sheet1'!$M$91</f>
        <v>78550.68</v>
      </c>
      <c r="M56" s="43">
        <f t="shared" si="3"/>
        <v>78550.68</v>
      </c>
      <c r="N56" s="40">
        <f t="shared" si="1"/>
        <v>0</v>
      </c>
      <c r="O56" s="1"/>
      <c r="P56" s="1"/>
    </row>
    <row r="57" spans="1:16" ht="12.75">
      <c r="A57" s="1"/>
      <c r="B57" s="42" t="s">
        <v>100</v>
      </c>
      <c r="C57" s="142" t="s">
        <v>101</v>
      </c>
      <c r="D57" s="142"/>
      <c r="E57" s="142"/>
      <c r="F57" s="142"/>
      <c r="G57" s="142"/>
      <c r="H57" s="142"/>
      <c r="I57" s="142"/>
      <c r="J57" s="142"/>
      <c r="K57" s="142"/>
      <c r="L57" s="43">
        <f>'[9]Sheet1'!$M$92</f>
        <v>128100</v>
      </c>
      <c r="M57" s="43">
        <f t="shared" si="3"/>
        <v>128100</v>
      </c>
      <c r="N57" s="40">
        <f t="shared" si="1"/>
        <v>0</v>
      </c>
      <c r="O57" s="1"/>
      <c r="P57" s="1"/>
    </row>
    <row r="58" spans="1:16" ht="12.75">
      <c r="A58" s="1"/>
      <c r="B58" s="42" t="s">
        <v>102</v>
      </c>
      <c r="C58" s="142" t="s">
        <v>103</v>
      </c>
      <c r="D58" s="142"/>
      <c r="E58" s="142"/>
      <c r="F58" s="142"/>
      <c r="G58" s="142"/>
      <c r="H58" s="142"/>
      <c r="I58" s="142"/>
      <c r="J58" s="142"/>
      <c r="K58" s="142"/>
      <c r="L58" s="43">
        <f>'[9]Sheet1'!$M$93</f>
        <v>36029.24</v>
      </c>
      <c r="M58" s="43">
        <f t="shared" si="3"/>
        <v>36029.24</v>
      </c>
      <c r="N58" s="40">
        <f t="shared" si="1"/>
        <v>0</v>
      </c>
      <c r="O58" s="1"/>
      <c r="P58" s="1"/>
    </row>
    <row r="59" spans="1:16" ht="12.75">
      <c r="A59" s="1"/>
      <c r="B59" s="42" t="s">
        <v>104</v>
      </c>
      <c r="C59" s="142" t="s">
        <v>105</v>
      </c>
      <c r="D59" s="142"/>
      <c r="E59" s="142"/>
      <c r="F59" s="142"/>
      <c r="G59" s="142"/>
      <c r="H59" s="142"/>
      <c r="I59" s="142"/>
      <c r="J59" s="142"/>
      <c r="K59" s="142"/>
      <c r="L59" s="43">
        <f>'[9]Sheet1'!$M$94</f>
        <v>58954.64</v>
      </c>
      <c r="M59" s="43">
        <f t="shared" si="3"/>
        <v>58954.64</v>
      </c>
      <c r="N59" s="40">
        <f t="shared" si="1"/>
        <v>0</v>
      </c>
      <c r="O59" s="1"/>
      <c r="P59" s="1"/>
    </row>
    <row r="60" spans="1:16" ht="12.75">
      <c r="A60" s="1"/>
      <c r="B60" s="42" t="s">
        <v>106</v>
      </c>
      <c r="C60" s="142" t="s">
        <v>107</v>
      </c>
      <c r="D60" s="142"/>
      <c r="E60" s="142"/>
      <c r="F60" s="142"/>
      <c r="G60" s="142"/>
      <c r="H60" s="142"/>
      <c r="I60" s="142"/>
      <c r="J60" s="142"/>
      <c r="K60" s="142"/>
      <c r="L60" s="43"/>
      <c r="M60" s="43">
        <f t="shared" si="3"/>
        <v>0</v>
      </c>
      <c r="N60" s="40">
        <f t="shared" si="1"/>
        <v>0</v>
      </c>
      <c r="O60" s="1"/>
      <c r="P60" s="1"/>
    </row>
    <row r="61" spans="1:16" ht="12.75">
      <c r="A61" s="1"/>
      <c r="B61" s="42" t="s">
        <v>108</v>
      </c>
      <c r="C61" s="142" t="s">
        <v>109</v>
      </c>
      <c r="D61" s="142"/>
      <c r="E61" s="142"/>
      <c r="F61" s="142"/>
      <c r="G61" s="142"/>
      <c r="H61" s="142"/>
      <c r="I61" s="142"/>
      <c r="J61" s="142"/>
      <c r="K61" s="142"/>
      <c r="L61" s="43"/>
      <c r="M61" s="43">
        <f t="shared" si="3"/>
        <v>0</v>
      </c>
      <c r="N61" s="40">
        <f aca="true" t="shared" si="4" ref="N61:N92">L61-M61</f>
        <v>0</v>
      </c>
      <c r="O61" s="1"/>
      <c r="P61" s="1"/>
    </row>
    <row r="62" spans="1:16" ht="12.75">
      <c r="A62" s="1"/>
      <c r="B62" s="42" t="s">
        <v>110</v>
      </c>
      <c r="C62" s="142" t="s">
        <v>111</v>
      </c>
      <c r="D62" s="142"/>
      <c r="E62" s="142"/>
      <c r="F62" s="142"/>
      <c r="G62" s="142"/>
      <c r="H62" s="142"/>
      <c r="I62" s="142"/>
      <c r="J62" s="142"/>
      <c r="K62" s="142"/>
      <c r="L62" s="43"/>
      <c r="M62" s="43">
        <f t="shared" si="3"/>
        <v>0</v>
      </c>
      <c r="N62" s="40">
        <f t="shared" si="4"/>
        <v>0</v>
      </c>
      <c r="O62" s="1"/>
      <c r="P62" s="1"/>
    </row>
    <row r="63" spans="1:16" ht="12.75">
      <c r="A63" s="1"/>
      <c r="B63" s="42" t="s">
        <v>112</v>
      </c>
      <c r="C63" s="142" t="s">
        <v>113</v>
      </c>
      <c r="D63" s="142"/>
      <c r="E63" s="142"/>
      <c r="F63" s="142"/>
      <c r="G63" s="142"/>
      <c r="H63" s="142"/>
      <c r="I63" s="142"/>
      <c r="J63" s="142"/>
      <c r="K63" s="142"/>
      <c r="L63" s="43"/>
      <c r="M63" s="43">
        <f t="shared" si="3"/>
        <v>0</v>
      </c>
      <c r="N63" s="40">
        <f t="shared" si="4"/>
        <v>0</v>
      </c>
      <c r="O63" s="1"/>
      <c r="P63" s="1"/>
    </row>
    <row r="64" spans="1:16" ht="12.75">
      <c r="A64" s="1"/>
      <c r="B64" s="41" t="s">
        <v>114</v>
      </c>
      <c r="C64" s="150" t="s">
        <v>115</v>
      </c>
      <c r="D64" s="150"/>
      <c r="E64" s="150"/>
      <c r="F64" s="150"/>
      <c r="G64" s="150"/>
      <c r="H64" s="150"/>
      <c r="I64" s="150"/>
      <c r="J64" s="150"/>
      <c r="K64" s="150"/>
      <c r="L64" s="39">
        <f>L65+L67+L69</f>
        <v>89932.5</v>
      </c>
      <c r="M64" s="39">
        <f>M65+M67+M69</f>
        <v>89932.5</v>
      </c>
      <c r="N64" s="40">
        <f t="shared" si="4"/>
        <v>0</v>
      </c>
      <c r="O64" s="1"/>
      <c r="P64" s="1"/>
    </row>
    <row r="65" spans="1:16" ht="12.75">
      <c r="A65" s="1"/>
      <c r="B65" s="41" t="s">
        <v>116</v>
      </c>
      <c r="C65" s="150" t="s">
        <v>117</v>
      </c>
      <c r="D65" s="150"/>
      <c r="E65" s="150"/>
      <c r="F65" s="150"/>
      <c r="G65" s="150"/>
      <c r="H65" s="150"/>
      <c r="I65" s="150"/>
      <c r="J65" s="150"/>
      <c r="K65" s="150"/>
      <c r="L65" s="39">
        <v>300</v>
      </c>
      <c r="M65" s="39">
        <v>300</v>
      </c>
      <c r="N65" s="40">
        <f t="shared" si="4"/>
        <v>0</v>
      </c>
      <c r="O65" s="1"/>
      <c r="P65" s="1"/>
    </row>
    <row r="66" spans="1:16" ht="12.75">
      <c r="A66" s="1"/>
      <c r="B66" s="42" t="s">
        <v>118</v>
      </c>
      <c r="C66" s="142" t="s">
        <v>117</v>
      </c>
      <c r="D66" s="142"/>
      <c r="E66" s="142"/>
      <c r="F66" s="142"/>
      <c r="G66" s="142"/>
      <c r="H66" s="142"/>
      <c r="I66" s="142"/>
      <c r="J66" s="142"/>
      <c r="K66" s="142"/>
      <c r="L66" s="43">
        <v>300</v>
      </c>
      <c r="M66" s="43">
        <v>300</v>
      </c>
      <c r="N66" s="40">
        <f t="shared" si="4"/>
        <v>0</v>
      </c>
      <c r="O66" s="1"/>
      <c r="P66" s="1"/>
    </row>
    <row r="67" spans="1:16" ht="12.75">
      <c r="A67" s="1"/>
      <c r="B67" s="41" t="s">
        <v>119</v>
      </c>
      <c r="C67" s="150" t="s">
        <v>120</v>
      </c>
      <c r="D67" s="150"/>
      <c r="E67" s="150"/>
      <c r="F67" s="150"/>
      <c r="G67" s="150"/>
      <c r="H67" s="150"/>
      <c r="I67" s="150"/>
      <c r="J67" s="150"/>
      <c r="K67" s="150"/>
      <c r="L67" s="39">
        <v>307.5</v>
      </c>
      <c r="M67" s="39">
        <v>307.5</v>
      </c>
      <c r="N67" s="40">
        <f t="shared" si="4"/>
        <v>0</v>
      </c>
      <c r="O67" s="1"/>
      <c r="P67" s="1"/>
    </row>
    <row r="68" spans="1:16" ht="12.75">
      <c r="A68" s="1"/>
      <c r="B68" s="42" t="s">
        <v>121</v>
      </c>
      <c r="C68" s="142" t="s">
        <v>122</v>
      </c>
      <c r="D68" s="142"/>
      <c r="E68" s="142"/>
      <c r="F68" s="142"/>
      <c r="G68" s="142"/>
      <c r="H68" s="142"/>
      <c r="I68" s="142"/>
      <c r="J68" s="142"/>
      <c r="K68" s="142"/>
      <c r="L68" s="43">
        <v>308</v>
      </c>
      <c r="M68" s="43">
        <v>308</v>
      </c>
      <c r="N68" s="40">
        <f t="shared" si="4"/>
        <v>0</v>
      </c>
      <c r="O68" s="1"/>
      <c r="P68" s="1"/>
    </row>
    <row r="69" spans="1:16" ht="12.75">
      <c r="A69" s="1"/>
      <c r="B69" s="41" t="s">
        <v>123</v>
      </c>
      <c r="C69" s="150" t="s">
        <v>124</v>
      </c>
      <c r="D69" s="150"/>
      <c r="E69" s="150"/>
      <c r="F69" s="150"/>
      <c r="G69" s="150"/>
      <c r="H69" s="150"/>
      <c r="I69" s="150"/>
      <c r="J69" s="150"/>
      <c r="K69" s="150"/>
      <c r="L69" s="39">
        <f>L70+L73</f>
        <v>89325</v>
      </c>
      <c r="M69" s="39">
        <f>M70+M73</f>
        <v>89325</v>
      </c>
      <c r="N69" s="40">
        <f t="shared" si="4"/>
        <v>0</v>
      </c>
      <c r="O69" s="1"/>
      <c r="P69" s="1"/>
    </row>
    <row r="70" spans="1:16" ht="12.75">
      <c r="A70" s="1"/>
      <c r="B70" s="38"/>
      <c r="C70" s="142" t="s">
        <v>125</v>
      </c>
      <c r="D70" s="142"/>
      <c r="E70" s="142"/>
      <c r="F70" s="142"/>
      <c r="G70" s="142"/>
      <c r="H70" s="142"/>
      <c r="I70" s="142"/>
      <c r="J70" s="142"/>
      <c r="K70" s="142"/>
      <c r="L70" s="46">
        <v>75000</v>
      </c>
      <c r="M70" s="46">
        <v>75000</v>
      </c>
      <c r="N70" s="40">
        <f t="shared" si="4"/>
        <v>0</v>
      </c>
      <c r="O70" s="1"/>
      <c r="P70" s="1"/>
    </row>
    <row r="71" spans="1:16" ht="15" customHeight="1" hidden="1" outlineLevel="1">
      <c r="A71" s="1"/>
      <c r="B71" s="47" t="s">
        <v>126</v>
      </c>
      <c r="C71" s="154" t="s">
        <v>127</v>
      </c>
      <c r="D71" s="154"/>
      <c r="E71" s="154"/>
      <c r="F71" s="154"/>
      <c r="G71" s="154"/>
      <c r="H71" s="154"/>
      <c r="I71" s="154"/>
      <c r="J71" s="154"/>
      <c r="K71" s="154"/>
      <c r="L71" s="43"/>
      <c r="M71" s="43"/>
      <c r="N71" s="40">
        <f t="shared" si="4"/>
        <v>0</v>
      </c>
      <c r="O71" s="1"/>
      <c r="P71" s="1"/>
    </row>
    <row r="72" spans="1:16" ht="12.75" hidden="1" outlineLevel="1">
      <c r="A72" s="1"/>
      <c r="B72" s="47" t="s">
        <v>128</v>
      </c>
      <c r="C72" s="154" t="s">
        <v>129</v>
      </c>
      <c r="D72" s="154"/>
      <c r="E72" s="154"/>
      <c r="F72" s="154"/>
      <c r="G72" s="154"/>
      <c r="H72" s="154"/>
      <c r="I72" s="154"/>
      <c r="J72" s="154"/>
      <c r="K72" s="154"/>
      <c r="L72" s="43"/>
      <c r="M72" s="43"/>
      <c r="N72" s="40">
        <f t="shared" si="4"/>
        <v>0</v>
      </c>
      <c r="O72" s="1"/>
      <c r="P72" s="1"/>
    </row>
    <row r="73" spans="1:16" ht="12.75" collapsed="1">
      <c r="A73" s="1"/>
      <c r="B73" s="47"/>
      <c r="C73" s="142" t="s">
        <v>115</v>
      </c>
      <c r="D73" s="142"/>
      <c r="E73" s="142"/>
      <c r="F73" s="142"/>
      <c r="G73" s="142"/>
      <c r="H73" s="142"/>
      <c r="I73" s="142"/>
      <c r="J73" s="142"/>
      <c r="K73" s="142"/>
      <c r="L73" s="43">
        <v>14325</v>
      </c>
      <c r="M73" s="43">
        <f>L73</f>
        <v>14325</v>
      </c>
      <c r="N73" s="40">
        <f t="shared" si="4"/>
        <v>0</v>
      </c>
      <c r="O73" s="1"/>
      <c r="P73" s="1"/>
    </row>
    <row r="74" spans="1:16" ht="12.75" hidden="1" outlineLevel="1">
      <c r="A74" s="1"/>
      <c r="B74" s="47" t="s">
        <v>130</v>
      </c>
      <c r="C74" s="154" t="s">
        <v>131</v>
      </c>
      <c r="D74" s="154"/>
      <c r="E74" s="154"/>
      <c r="F74" s="154"/>
      <c r="G74" s="154"/>
      <c r="H74" s="154"/>
      <c r="I74" s="154"/>
      <c r="J74" s="154"/>
      <c r="K74" s="154"/>
      <c r="L74" s="43">
        <v>2362.25</v>
      </c>
      <c r="M74" s="43">
        <v>2362.25</v>
      </c>
      <c r="N74" s="40">
        <f t="shared" si="4"/>
        <v>0</v>
      </c>
      <c r="O74" s="1"/>
      <c r="P74" s="1"/>
    </row>
    <row r="75" spans="1:16" ht="12.75" hidden="1" outlineLevel="1">
      <c r="A75" s="1"/>
      <c r="B75" s="47" t="s">
        <v>132</v>
      </c>
      <c r="C75" s="154" t="s">
        <v>133</v>
      </c>
      <c r="D75" s="154"/>
      <c r="E75" s="154"/>
      <c r="F75" s="154"/>
      <c r="G75" s="154"/>
      <c r="H75" s="154"/>
      <c r="I75" s="154"/>
      <c r="J75" s="154"/>
      <c r="K75" s="154"/>
      <c r="L75" s="43">
        <v>0</v>
      </c>
      <c r="M75" s="43">
        <v>0</v>
      </c>
      <c r="N75" s="40">
        <f t="shared" si="4"/>
        <v>0</v>
      </c>
      <c r="O75" s="1"/>
      <c r="P75" s="1"/>
    </row>
    <row r="76" spans="1:16" ht="12.75" hidden="1" outlineLevel="1">
      <c r="A76" s="1"/>
      <c r="B76" s="47" t="s">
        <v>134</v>
      </c>
      <c r="C76" s="154" t="s">
        <v>135</v>
      </c>
      <c r="D76" s="154"/>
      <c r="E76" s="154"/>
      <c r="F76" s="154"/>
      <c r="G76" s="154"/>
      <c r="H76" s="154"/>
      <c r="I76" s="154"/>
      <c r="J76" s="154"/>
      <c r="K76" s="154"/>
      <c r="L76" s="43"/>
      <c r="M76" s="43"/>
      <c r="N76" s="40">
        <f t="shared" si="4"/>
        <v>0</v>
      </c>
      <c r="O76" s="1"/>
      <c r="P76" s="1"/>
    </row>
    <row r="77" spans="1:16" ht="12.75" hidden="1" outlineLevel="1">
      <c r="A77" s="1"/>
      <c r="B77" s="47" t="s">
        <v>136</v>
      </c>
      <c r="C77" s="154" t="s">
        <v>137</v>
      </c>
      <c r="D77" s="154"/>
      <c r="E77" s="154"/>
      <c r="F77" s="154"/>
      <c r="G77" s="154"/>
      <c r="H77" s="154"/>
      <c r="I77" s="154"/>
      <c r="J77" s="154"/>
      <c r="K77" s="154"/>
      <c r="L77" s="43">
        <v>1022.24</v>
      </c>
      <c r="M77" s="43">
        <v>1022.24</v>
      </c>
      <c r="N77" s="40">
        <f t="shared" si="4"/>
        <v>0</v>
      </c>
      <c r="O77" s="1"/>
      <c r="P77" s="1"/>
    </row>
    <row r="78" spans="1:16" ht="12.75" hidden="1" outlineLevel="1">
      <c r="A78" s="1"/>
      <c r="B78" s="47" t="s">
        <v>138</v>
      </c>
      <c r="C78" s="154" t="s">
        <v>139</v>
      </c>
      <c r="D78" s="154"/>
      <c r="E78" s="154"/>
      <c r="F78" s="154"/>
      <c r="G78" s="154"/>
      <c r="H78" s="154"/>
      <c r="I78" s="154"/>
      <c r="J78" s="154"/>
      <c r="K78" s="154"/>
      <c r="L78" s="43">
        <v>4929.51</v>
      </c>
      <c r="M78" s="43">
        <v>4929.51</v>
      </c>
      <c r="N78" s="40">
        <f t="shared" si="4"/>
        <v>0</v>
      </c>
      <c r="O78" s="1"/>
      <c r="P78" s="1"/>
    </row>
    <row r="79" spans="1:16" ht="12.75" hidden="1" outlineLevel="1">
      <c r="A79" s="1"/>
      <c r="B79" s="47" t="s">
        <v>140</v>
      </c>
      <c r="C79" s="154" t="s">
        <v>141</v>
      </c>
      <c r="D79" s="154"/>
      <c r="E79" s="154"/>
      <c r="F79" s="154"/>
      <c r="G79" s="154"/>
      <c r="H79" s="154"/>
      <c r="I79" s="154"/>
      <c r="J79" s="154"/>
      <c r="K79" s="154"/>
      <c r="L79" s="43"/>
      <c r="M79" s="43"/>
      <c r="N79" s="40">
        <f t="shared" si="4"/>
        <v>0</v>
      </c>
      <c r="O79" s="1"/>
      <c r="P79" s="1"/>
    </row>
    <row r="80" spans="1:16" ht="12.75" hidden="1" outlineLevel="1">
      <c r="A80" s="1"/>
      <c r="B80" s="47" t="s">
        <v>142</v>
      </c>
      <c r="C80" s="154" t="s">
        <v>143</v>
      </c>
      <c r="D80" s="154"/>
      <c r="E80" s="154"/>
      <c r="F80" s="154"/>
      <c r="G80" s="154"/>
      <c r="H80" s="154"/>
      <c r="I80" s="154"/>
      <c r="J80" s="154"/>
      <c r="K80" s="154"/>
      <c r="L80" s="43">
        <v>0</v>
      </c>
      <c r="M80" s="43">
        <v>0</v>
      </c>
      <c r="N80" s="40">
        <f t="shared" si="4"/>
        <v>0</v>
      </c>
      <c r="O80" s="1"/>
      <c r="P80" s="1"/>
    </row>
    <row r="81" spans="1:16" ht="12.75" hidden="1" outlineLevel="1">
      <c r="A81" s="1"/>
      <c r="B81" s="47" t="s">
        <v>144</v>
      </c>
      <c r="C81" s="154" t="s">
        <v>145</v>
      </c>
      <c r="D81" s="154"/>
      <c r="E81" s="154"/>
      <c r="F81" s="154"/>
      <c r="G81" s="154"/>
      <c r="H81" s="154"/>
      <c r="I81" s="154"/>
      <c r="J81" s="154"/>
      <c r="K81" s="154"/>
      <c r="L81" s="43"/>
      <c r="M81" s="43"/>
      <c r="N81" s="40">
        <f t="shared" si="4"/>
        <v>0</v>
      </c>
      <c r="O81" s="1"/>
      <c r="P81" s="1"/>
    </row>
    <row r="82" spans="1:16" ht="12.75" hidden="1" outlineLevel="1">
      <c r="A82" s="1"/>
      <c r="B82" s="47" t="s">
        <v>146</v>
      </c>
      <c r="C82" s="154" t="s">
        <v>147</v>
      </c>
      <c r="D82" s="154"/>
      <c r="E82" s="154"/>
      <c r="F82" s="154"/>
      <c r="G82" s="154"/>
      <c r="H82" s="154"/>
      <c r="I82" s="154"/>
      <c r="J82" s="154"/>
      <c r="K82" s="154"/>
      <c r="L82" s="43">
        <v>290</v>
      </c>
      <c r="M82" s="43">
        <v>290</v>
      </c>
      <c r="N82" s="40">
        <f t="shared" si="4"/>
        <v>0</v>
      </c>
      <c r="O82" s="1"/>
      <c r="P82" s="1"/>
    </row>
    <row r="83" spans="1:16" ht="12.75" hidden="1" outlineLevel="1">
      <c r="A83" s="1"/>
      <c r="B83" s="47" t="s">
        <v>148</v>
      </c>
      <c r="C83" s="154" t="s">
        <v>149</v>
      </c>
      <c r="D83" s="154"/>
      <c r="E83" s="154"/>
      <c r="F83" s="154"/>
      <c r="G83" s="154"/>
      <c r="H83" s="154"/>
      <c r="I83" s="154"/>
      <c r="J83" s="154"/>
      <c r="K83" s="154"/>
      <c r="L83" s="43">
        <v>108</v>
      </c>
      <c r="M83" s="43">
        <v>108</v>
      </c>
      <c r="N83" s="40">
        <f t="shared" si="4"/>
        <v>0</v>
      </c>
      <c r="O83" s="1"/>
      <c r="P83" s="1"/>
    </row>
    <row r="84" spans="1:16" ht="12.75" hidden="1" outlineLevel="1">
      <c r="A84" s="1"/>
      <c r="B84" s="47" t="s">
        <v>150</v>
      </c>
      <c r="C84" s="154" t="s">
        <v>151</v>
      </c>
      <c r="D84" s="154"/>
      <c r="E84" s="154"/>
      <c r="F84" s="154"/>
      <c r="G84" s="154"/>
      <c r="H84" s="154"/>
      <c r="I84" s="154"/>
      <c r="J84" s="154"/>
      <c r="K84" s="154"/>
      <c r="L84" s="43">
        <v>362.19</v>
      </c>
      <c r="M84" s="43">
        <v>362.19</v>
      </c>
      <c r="N84" s="40">
        <f t="shared" si="4"/>
        <v>0</v>
      </c>
      <c r="O84" s="1"/>
      <c r="P84" s="1"/>
    </row>
    <row r="85" spans="1:16" ht="12.75" hidden="1" outlineLevel="1">
      <c r="A85" s="1"/>
      <c r="B85" s="47" t="s">
        <v>152</v>
      </c>
      <c r="C85" s="154" t="s">
        <v>153</v>
      </c>
      <c r="D85" s="154"/>
      <c r="E85" s="154"/>
      <c r="F85" s="154"/>
      <c r="G85" s="154"/>
      <c r="H85" s="154"/>
      <c r="I85" s="154"/>
      <c r="J85" s="154"/>
      <c r="K85" s="154"/>
      <c r="L85" s="43"/>
      <c r="M85" s="43"/>
      <c r="N85" s="40">
        <f t="shared" si="4"/>
        <v>0</v>
      </c>
      <c r="O85" s="1"/>
      <c r="P85" s="1"/>
    </row>
    <row r="86" spans="1:16" ht="12.75" hidden="1" outlineLevel="1">
      <c r="A86" s="1"/>
      <c r="B86" s="47" t="s">
        <v>154</v>
      </c>
      <c r="C86" s="154" t="s">
        <v>155</v>
      </c>
      <c r="D86" s="154"/>
      <c r="E86" s="154"/>
      <c r="F86" s="154"/>
      <c r="G86" s="154"/>
      <c r="H86" s="154"/>
      <c r="I86" s="154"/>
      <c r="J86" s="154"/>
      <c r="K86" s="154"/>
      <c r="L86" s="43">
        <v>4033.35</v>
      </c>
      <c r="M86" s="43">
        <v>4033.35</v>
      </c>
      <c r="N86" s="40">
        <f t="shared" si="4"/>
        <v>0</v>
      </c>
      <c r="O86" s="1"/>
      <c r="P86" s="1"/>
    </row>
    <row r="87" spans="1:16" ht="12.75" hidden="1" outlineLevel="1">
      <c r="A87" s="1"/>
      <c r="B87" s="47" t="s">
        <v>156</v>
      </c>
      <c r="C87" s="154" t="s">
        <v>157</v>
      </c>
      <c r="D87" s="154"/>
      <c r="E87" s="154"/>
      <c r="F87" s="154"/>
      <c r="G87" s="154"/>
      <c r="H87" s="154"/>
      <c r="I87" s="154"/>
      <c r="J87" s="154"/>
      <c r="K87" s="154"/>
      <c r="L87" s="43"/>
      <c r="M87" s="43"/>
      <c r="N87" s="40">
        <f t="shared" si="4"/>
        <v>0</v>
      </c>
      <c r="O87" s="1"/>
      <c r="P87" s="1"/>
    </row>
    <row r="88" spans="1:16" ht="12.75" hidden="1" outlineLevel="1">
      <c r="A88" s="1"/>
      <c r="B88" s="47" t="s">
        <v>158</v>
      </c>
      <c r="C88" s="154" t="s">
        <v>159</v>
      </c>
      <c r="D88" s="154"/>
      <c r="E88" s="154"/>
      <c r="F88" s="154"/>
      <c r="G88" s="154"/>
      <c r="H88" s="154"/>
      <c r="I88" s="154"/>
      <c r="J88" s="154"/>
      <c r="K88" s="154"/>
      <c r="L88" s="43">
        <v>4252.21</v>
      </c>
      <c r="M88" s="43">
        <v>4252.21</v>
      </c>
      <c r="N88" s="40">
        <f t="shared" si="4"/>
        <v>0</v>
      </c>
      <c r="O88" s="1"/>
      <c r="P88" s="1"/>
    </row>
    <row r="89" spans="1:16" ht="12.75" hidden="1" outlineLevel="1">
      <c r="A89" s="1"/>
      <c r="B89" s="47" t="s">
        <v>160</v>
      </c>
      <c r="C89" s="154" t="s">
        <v>161</v>
      </c>
      <c r="D89" s="154"/>
      <c r="E89" s="154"/>
      <c r="F89" s="154"/>
      <c r="G89" s="154"/>
      <c r="H89" s="154"/>
      <c r="I89" s="154"/>
      <c r="J89" s="154"/>
      <c r="K89" s="154"/>
      <c r="L89" s="43">
        <v>967.52</v>
      </c>
      <c r="M89" s="43">
        <v>967.52</v>
      </c>
      <c r="N89" s="40">
        <f t="shared" si="4"/>
        <v>0</v>
      </c>
      <c r="O89" s="1"/>
      <c r="P89" s="1"/>
    </row>
    <row r="90" spans="1:16" ht="12.75" hidden="1" outlineLevel="1">
      <c r="A90" s="1"/>
      <c r="B90" s="47" t="s">
        <v>162</v>
      </c>
      <c r="C90" s="154" t="s">
        <v>163</v>
      </c>
      <c r="D90" s="154"/>
      <c r="E90" s="154"/>
      <c r="F90" s="154"/>
      <c r="G90" s="154"/>
      <c r="H90" s="154"/>
      <c r="I90" s="154"/>
      <c r="J90" s="154"/>
      <c r="K90" s="154"/>
      <c r="L90" s="43">
        <v>1000</v>
      </c>
      <c r="M90" s="43">
        <v>1000</v>
      </c>
      <c r="N90" s="40">
        <f t="shared" si="4"/>
        <v>0</v>
      </c>
      <c r="O90" s="1"/>
      <c r="P90" s="1"/>
    </row>
    <row r="91" spans="1:16" ht="28.5" customHeight="1" collapsed="1">
      <c r="A91" s="1"/>
      <c r="B91" s="48" t="s">
        <v>164</v>
      </c>
      <c r="C91" s="155" t="s">
        <v>165</v>
      </c>
      <c r="D91" s="155"/>
      <c r="E91" s="155"/>
      <c r="F91" s="155"/>
      <c r="G91" s="155"/>
      <c r="H91" s="155"/>
      <c r="I91" s="155"/>
      <c r="J91" s="155"/>
      <c r="K91" s="155"/>
      <c r="L91" s="25">
        <f>L69+L67+L65+L50+L45+L38+L34+L31</f>
        <v>1306709.12</v>
      </c>
      <c r="M91" s="25">
        <f>M69+M67+M65+M50+M45+M38+M34+M31</f>
        <v>1306709.12</v>
      </c>
      <c r="N91" s="49">
        <f t="shared" si="4"/>
        <v>0</v>
      </c>
      <c r="O91" s="1"/>
      <c r="P91" s="1"/>
    </row>
    <row r="92" spans="1:16" ht="28.5" customHeight="1" thickBot="1">
      <c r="A92" s="1"/>
      <c r="B92" s="50" t="s">
        <v>166</v>
      </c>
      <c r="C92" s="152" t="s">
        <v>232</v>
      </c>
      <c r="D92" s="152"/>
      <c r="E92" s="152"/>
      <c r="F92" s="152"/>
      <c r="G92" s="152"/>
      <c r="H92" s="152"/>
      <c r="I92" s="152"/>
      <c r="J92" s="152"/>
      <c r="K92" s="152"/>
      <c r="L92" s="28">
        <f>L91/H19/7</f>
        <v>31.846719569498333</v>
      </c>
      <c r="M92" s="28">
        <f>M91/H19/7</f>
        <v>31.846719569498333</v>
      </c>
      <c r="N92" s="51">
        <f t="shared" si="4"/>
        <v>0</v>
      </c>
      <c r="O92" s="1"/>
      <c r="P92" s="1"/>
    </row>
    <row r="93" spans="1:16" ht="48.75" customHeight="1">
      <c r="A93" s="1"/>
      <c r="B93" s="52" t="s">
        <v>168</v>
      </c>
      <c r="C93" s="153" t="s">
        <v>169</v>
      </c>
      <c r="D93" s="153"/>
      <c r="E93" s="153"/>
      <c r="F93" s="153"/>
      <c r="G93" s="153"/>
      <c r="H93" s="153"/>
      <c r="I93" s="153"/>
      <c r="J93" s="153"/>
      <c r="K93" s="153"/>
      <c r="L93" s="53">
        <f>L27-L92</f>
        <v>-8.663956940084624</v>
      </c>
      <c r="M93" s="53">
        <f>M27-M92</f>
        <v>-10.308780391506954</v>
      </c>
      <c r="N93" s="53">
        <f aca="true" t="shared" si="5" ref="N93:N109">L93-M93</f>
        <v>1.6448234514223294</v>
      </c>
      <c r="O93" s="54"/>
      <c r="P93" s="54"/>
    </row>
    <row r="94" spans="1:16" ht="12.75" hidden="1">
      <c r="A94" s="1"/>
      <c r="B94" s="55" t="s">
        <v>170</v>
      </c>
      <c r="C94" s="150" t="s">
        <v>171</v>
      </c>
      <c r="D94" s="150"/>
      <c r="E94" s="150"/>
      <c r="F94" s="150"/>
      <c r="G94" s="150"/>
      <c r="H94" s="150"/>
      <c r="I94" s="150"/>
      <c r="J94" s="150"/>
      <c r="K94" s="150"/>
      <c r="L94" s="39"/>
      <c r="M94" s="39" t="s">
        <v>7</v>
      </c>
      <c r="N94" s="9" t="e">
        <f t="shared" si="5"/>
        <v>#VALUE!</v>
      </c>
      <c r="O94" s="1"/>
      <c r="P94" s="1"/>
    </row>
    <row r="95" spans="1:16" ht="12.75" hidden="1">
      <c r="A95" s="1"/>
      <c r="B95" s="8" t="s">
        <v>172</v>
      </c>
      <c r="C95" s="142" t="s">
        <v>173</v>
      </c>
      <c r="D95" s="142"/>
      <c r="E95" s="142"/>
      <c r="F95" s="142"/>
      <c r="G95" s="142"/>
      <c r="H95" s="142"/>
      <c r="I95" s="142"/>
      <c r="J95" s="142"/>
      <c r="K95" s="142"/>
      <c r="L95" s="43" t="s">
        <v>7</v>
      </c>
      <c r="M95" s="43" t="s">
        <v>7</v>
      </c>
      <c r="N95" s="9" t="e">
        <f t="shared" si="5"/>
        <v>#VALUE!</v>
      </c>
      <c r="O95" s="1"/>
      <c r="P95" s="1"/>
    </row>
    <row r="96" spans="1:16" ht="12.75" hidden="1">
      <c r="A96" s="1"/>
      <c r="B96" s="8" t="s">
        <v>174</v>
      </c>
      <c r="C96" s="142" t="s">
        <v>175</v>
      </c>
      <c r="D96" s="142"/>
      <c r="E96" s="142"/>
      <c r="F96" s="142"/>
      <c r="G96" s="142"/>
      <c r="H96" s="142"/>
      <c r="I96" s="142"/>
      <c r="J96" s="142"/>
      <c r="K96" s="142"/>
      <c r="L96" s="43" t="s">
        <v>7</v>
      </c>
      <c r="M96" s="43" t="s">
        <v>7</v>
      </c>
      <c r="N96" s="9" t="e">
        <f t="shared" si="5"/>
        <v>#VALUE!</v>
      </c>
      <c r="O96" s="1"/>
      <c r="P96" s="1"/>
    </row>
    <row r="97" spans="1:16" ht="12.75" hidden="1">
      <c r="A97" s="1"/>
      <c r="B97" s="8" t="s">
        <v>176</v>
      </c>
      <c r="C97" s="142" t="s">
        <v>177</v>
      </c>
      <c r="D97" s="142"/>
      <c r="E97" s="142"/>
      <c r="F97" s="142"/>
      <c r="G97" s="142"/>
      <c r="H97" s="142"/>
      <c r="I97" s="142"/>
      <c r="J97" s="142"/>
      <c r="K97" s="142"/>
      <c r="L97" s="43" t="s">
        <v>7</v>
      </c>
      <c r="M97" s="43" t="s">
        <v>7</v>
      </c>
      <c r="N97" s="9" t="e">
        <f t="shared" si="5"/>
        <v>#VALUE!</v>
      </c>
      <c r="O97" s="1"/>
      <c r="P97" s="1"/>
    </row>
    <row r="98" spans="1:16" ht="12.75" hidden="1">
      <c r="A98" s="1"/>
      <c r="B98" s="8" t="s">
        <v>178</v>
      </c>
      <c r="C98" s="142" t="s">
        <v>179</v>
      </c>
      <c r="D98" s="142"/>
      <c r="E98" s="142"/>
      <c r="F98" s="142"/>
      <c r="G98" s="142"/>
      <c r="H98" s="142"/>
      <c r="I98" s="142"/>
      <c r="J98" s="142"/>
      <c r="K98" s="142"/>
      <c r="L98" s="43" t="s">
        <v>7</v>
      </c>
      <c r="M98" s="43" t="s">
        <v>7</v>
      </c>
      <c r="N98" s="9" t="e">
        <f t="shared" si="5"/>
        <v>#VALUE!</v>
      </c>
      <c r="O98" s="1"/>
      <c r="P98" s="1"/>
    </row>
    <row r="99" spans="1:16" ht="12.75" hidden="1">
      <c r="A99" s="1"/>
      <c r="B99" s="56" t="s">
        <v>180</v>
      </c>
      <c r="C99" s="150" t="s">
        <v>181</v>
      </c>
      <c r="D99" s="150"/>
      <c r="E99" s="150"/>
      <c r="F99" s="150"/>
      <c r="G99" s="150"/>
      <c r="H99" s="150"/>
      <c r="I99" s="150"/>
      <c r="J99" s="150"/>
      <c r="K99" s="150"/>
      <c r="L99" s="39" t="s">
        <v>7</v>
      </c>
      <c r="M99" s="39" t="s">
        <v>7</v>
      </c>
      <c r="N99" s="9" t="e">
        <f t="shared" si="5"/>
        <v>#VALUE!</v>
      </c>
      <c r="O99" s="1"/>
      <c r="P99" s="1"/>
    </row>
    <row r="100" spans="1:16" ht="12.75" hidden="1">
      <c r="A100" s="1"/>
      <c r="B100" s="8" t="s">
        <v>182</v>
      </c>
      <c r="C100" s="142" t="s">
        <v>183</v>
      </c>
      <c r="D100" s="142"/>
      <c r="E100" s="142"/>
      <c r="F100" s="142"/>
      <c r="G100" s="142"/>
      <c r="H100" s="142"/>
      <c r="I100" s="142"/>
      <c r="J100" s="142"/>
      <c r="K100" s="142"/>
      <c r="L100" s="46" t="s">
        <v>7</v>
      </c>
      <c r="M100" s="46" t="s">
        <v>7</v>
      </c>
      <c r="N100" s="9" t="e">
        <f t="shared" si="5"/>
        <v>#VALUE!</v>
      </c>
      <c r="O100" s="1"/>
      <c r="P100" s="1"/>
    </row>
    <row r="101" spans="1:16" ht="12.75" hidden="1">
      <c r="A101" s="1"/>
      <c r="B101" s="8" t="s">
        <v>184</v>
      </c>
      <c r="C101" s="142" t="s">
        <v>185</v>
      </c>
      <c r="D101" s="142"/>
      <c r="E101" s="142"/>
      <c r="F101" s="142"/>
      <c r="G101" s="142"/>
      <c r="H101" s="142"/>
      <c r="I101" s="142"/>
      <c r="J101" s="142"/>
      <c r="K101" s="142"/>
      <c r="L101" s="46" t="s">
        <v>7</v>
      </c>
      <c r="M101" s="46" t="s">
        <v>7</v>
      </c>
      <c r="N101" s="9" t="e">
        <f t="shared" si="5"/>
        <v>#VALUE!</v>
      </c>
      <c r="O101" s="1"/>
      <c r="P101" s="1"/>
    </row>
    <row r="102" spans="1:16" ht="12.75" hidden="1">
      <c r="A102" s="1"/>
      <c r="B102" s="12" t="s">
        <v>186</v>
      </c>
      <c r="C102" s="151" t="s">
        <v>187</v>
      </c>
      <c r="D102" s="151"/>
      <c r="E102" s="151"/>
      <c r="F102" s="151"/>
      <c r="G102" s="151"/>
      <c r="H102" s="151"/>
      <c r="I102" s="151"/>
      <c r="J102" s="151"/>
      <c r="K102" s="151"/>
      <c r="L102" s="46" t="s">
        <v>7</v>
      </c>
      <c r="M102" s="46" t="s">
        <v>7</v>
      </c>
      <c r="N102" s="9" t="e">
        <f t="shared" si="5"/>
        <v>#VALUE!</v>
      </c>
      <c r="O102" s="1"/>
      <c r="P102" s="1"/>
    </row>
    <row r="103" spans="1:16" ht="12.75" hidden="1">
      <c r="A103" s="1"/>
      <c r="B103" s="12" t="s">
        <v>188</v>
      </c>
      <c r="C103" s="151" t="s">
        <v>189</v>
      </c>
      <c r="D103" s="151"/>
      <c r="E103" s="151"/>
      <c r="F103" s="151"/>
      <c r="G103" s="151"/>
      <c r="H103" s="151"/>
      <c r="I103" s="151"/>
      <c r="J103" s="151"/>
      <c r="K103" s="151"/>
      <c r="L103" s="46" t="s">
        <v>7</v>
      </c>
      <c r="M103" s="46" t="s">
        <v>7</v>
      </c>
      <c r="N103" s="9" t="e">
        <f t="shared" si="5"/>
        <v>#VALUE!</v>
      </c>
      <c r="O103" s="1"/>
      <c r="P103" s="1"/>
    </row>
    <row r="104" spans="1:16" ht="12.75" hidden="1">
      <c r="A104" s="1"/>
      <c r="B104" s="8" t="s">
        <v>190</v>
      </c>
      <c r="C104" s="142" t="s">
        <v>191</v>
      </c>
      <c r="D104" s="142"/>
      <c r="E104" s="142"/>
      <c r="F104" s="142"/>
      <c r="G104" s="142"/>
      <c r="H104" s="142"/>
      <c r="I104" s="142"/>
      <c r="J104" s="142"/>
      <c r="K104" s="142"/>
      <c r="L104" s="46" t="s">
        <v>7</v>
      </c>
      <c r="M104" s="46" t="s">
        <v>7</v>
      </c>
      <c r="N104" s="9" t="e">
        <f t="shared" si="5"/>
        <v>#VALUE!</v>
      </c>
      <c r="O104" s="1"/>
      <c r="P104" s="1"/>
    </row>
    <row r="105" spans="1:16" ht="12.75" hidden="1">
      <c r="A105" s="1"/>
      <c r="B105" s="8" t="s">
        <v>192</v>
      </c>
      <c r="C105" s="142" t="s">
        <v>193</v>
      </c>
      <c r="D105" s="142"/>
      <c r="E105" s="142"/>
      <c r="F105" s="142"/>
      <c r="G105" s="142"/>
      <c r="H105" s="142"/>
      <c r="I105" s="142"/>
      <c r="J105" s="142"/>
      <c r="K105" s="142"/>
      <c r="L105" s="46" t="s">
        <v>7</v>
      </c>
      <c r="M105" s="46" t="s">
        <v>7</v>
      </c>
      <c r="N105" s="9" t="e">
        <f t="shared" si="5"/>
        <v>#VALUE!</v>
      </c>
      <c r="O105" s="1"/>
      <c r="P105" s="1"/>
    </row>
    <row r="106" spans="1:16" ht="12.75" hidden="1">
      <c r="A106" s="1"/>
      <c r="B106" s="55" t="s">
        <v>194</v>
      </c>
      <c r="C106" s="150" t="s">
        <v>195</v>
      </c>
      <c r="D106" s="150"/>
      <c r="E106" s="150"/>
      <c r="F106" s="150"/>
      <c r="G106" s="150"/>
      <c r="H106" s="150"/>
      <c r="I106" s="150"/>
      <c r="J106" s="150"/>
      <c r="K106" s="150"/>
      <c r="L106" s="57" t="s">
        <v>196</v>
      </c>
      <c r="M106" s="58" t="s">
        <v>7</v>
      </c>
      <c r="N106" s="9" t="e">
        <f t="shared" si="5"/>
        <v>#VALUE!</v>
      </c>
      <c r="O106" s="1"/>
      <c r="P106" s="1"/>
    </row>
    <row r="107" spans="1:16" ht="12.75" hidden="1">
      <c r="A107" s="1"/>
      <c r="B107" s="55" t="s">
        <v>197</v>
      </c>
      <c r="C107" s="150" t="s">
        <v>198</v>
      </c>
      <c r="D107" s="150"/>
      <c r="E107" s="150"/>
      <c r="F107" s="150"/>
      <c r="G107" s="150"/>
      <c r="H107" s="150"/>
      <c r="I107" s="150"/>
      <c r="J107" s="150"/>
      <c r="K107" s="150"/>
      <c r="L107" s="57" t="s">
        <v>196</v>
      </c>
      <c r="M107" s="58" t="s">
        <v>7</v>
      </c>
      <c r="N107" s="9" t="e">
        <f t="shared" si="5"/>
        <v>#VALUE!</v>
      </c>
      <c r="O107" s="1"/>
      <c r="P107" s="1"/>
    </row>
    <row r="108" spans="1:16" ht="12.75" hidden="1">
      <c r="A108" s="1"/>
      <c r="B108" s="55" t="s">
        <v>199</v>
      </c>
      <c r="C108" s="150" t="s">
        <v>200</v>
      </c>
      <c r="D108" s="150"/>
      <c r="E108" s="150"/>
      <c r="F108" s="150"/>
      <c r="G108" s="150"/>
      <c r="H108" s="150"/>
      <c r="I108" s="150"/>
      <c r="J108" s="150"/>
      <c r="K108" s="150"/>
      <c r="L108" s="57" t="s">
        <v>196</v>
      </c>
      <c r="M108" s="58" t="s">
        <v>7</v>
      </c>
      <c r="N108" s="9" t="e">
        <f t="shared" si="5"/>
        <v>#VALUE!</v>
      </c>
      <c r="O108" s="1"/>
      <c r="P108" s="1"/>
    </row>
    <row r="109" spans="1:16" ht="12.75" hidden="1">
      <c r="A109" s="1"/>
      <c r="B109" s="55" t="s">
        <v>201</v>
      </c>
      <c r="C109" s="150" t="s">
        <v>202</v>
      </c>
      <c r="D109" s="150"/>
      <c r="E109" s="150"/>
      <c r="F109" s="150"/>
      <c r="G109" s="150"/>
      <c r="H109" s="150"/>
      <c r="I109" s="150"/>
      <c r="J109" s="150"/>
      <c r="K109" s="150"/>
      <c r="L109" s="57" t="s">
        <v>196</v>
      </c>
      <c r="M109" s="58" t="s">
        <v>7</v>
      </c>
      <c r="N109" s="9" t="e">
        <f t="shared" si="5"/>
        <v>#VALUE!</v>
      </c>
      <c r="O109" s="1"/>
      <c r="P109" s="1"/>
    </row>
    <row r="110" spans="1:16" ht="12.75">
      <c r="A110" s="1"/>
      <c r="B110" s="1" t="s">
        <v>203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7.5" customHeight="1">
      <c r="A111" s="1"/>
      <c r="B111" s="146" t="s">
        <v>204</v>
      </c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"/>
      <c r="O111" s="1"/>
      <c r="P111" s="1"/>
    </row>
    <row r="112" spans="1:16" ht="33.75" customHeight="1">
      <c r="A112" s="1"/>
      <c r="B112" s="146" t="s">
        <v>205</v>
      </c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"/>
      <c r="O112" s="1"/>
      <c r="P112" s="1"/>
    </row>
    <row r="113" spans="1:16" ht="33" customHeight="1">
      <c r="A113" s="1"/>
      <c r="B113" s="146" t="s">
        <v>206</v>
      </c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"/>
      <c r="O113" s="1"/>
      <c r="P113" s="1"/>
    </row>
    <row r="114" spans="1:16" ht="12.75">
      <c r="A114" s="1"/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"/>
      <c r="O114" s="1"/>
      <c r="P114" s="1"/>
    </row>
    <row r="115" spans="1:16" ht="12.75">
      <c r="A115" s="1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"/>
      <c r="O115" s="1"/>
      <c r="P115" s="1"/>
    </row>
    <row r="116" spans="1:16" ht="12.75">
      <c r="A116" s="1"/>
      <c r="B116" s="144" t="s">
        <v>207</v>
      </c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"/>
      <c r="O116" s="1"/>
      <c r="P116" s="1"/>
    </row>
    <row r="117" spans="1:16" ht="12.75">
      <c r="A117" s="1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1"/>
      <c r="O117" s="1"/>
      <c r="P117" s="1"/>
    </row>
    <row r="118" spans="1:16" ht="12.75">
      <c r="A118" s="1"/>
      <c r="M118" s="1"/>
      <c r="N118" s="1"/>
      <c r="O118" s="1"/>
      <c r="P118" s="1"/>
    </row>
    <row r="123" spans="2:12" ht="12.75">
      <c r="B123" s="61" t="s">
        <v>208</v>
      </c>
      <c r="C123" s="61"/>
      <c r="D123" s="145" t="s">
        <v>209</v>
      </c>
      <c r="E123" s="145"/>
      <c r="F123" s="145"/>
      <c r="G123" s="61" t="s">
        <v>210</v>
      </c>
      <c r="H123" s="61"/>
      <c r="I123" s="145" t="s">
        <v>211</v>
      </c>
      <c r="J123" s="145"/>
      <c r="K123" s="1"/>
      <c r="L123" s="1"/>
    </row>
  </sheetData>
  <sheetProtection/>
  <mergeCells count="122">
    <mergeCell ref="B116:M116"/>
    <mergeCell ref="D123:F123"/>
    <mergeCell ref="I123:J123"/>
    <mergeCell ref="C70:K70"/>
    <mergeCell ref="C73:K73"/>
    <mergeCell ref="B112:M112"/>
    <mergeCell ref="B113:M113"/>
    <mergeCell ref="B114:M114"/>
    <mergeCell ref="B115:M115"/>
    <mergeCell ref="C108:K108"/>
    <mergeCell ref="C103:K103"/>
    <mergeCell ref="C104:K104"/>
    <mergeCell ref="C109:K109"/>
    <mergeCell ref="B111:M111"/>
    <mergeCell ref="C105:K105"/>
    <mergeCell ref="C106:K106"/>
    <mergeCell ref="C107:K107"/>
    <mergeCell ref="C100:K100"/>
    <mergeCell ref="C96:K96"/>
    <mergeCell ref="C97:K97"/>
    <mergeCell ref="C98:K98"/>
    <mergeCell ref="C101:K101"/>
    <mergeCell ref="C102:K102"/>
    <mergeCell ref="C89:K89"/>
    <mergeCell ref="C92:K92"/>
    <mergeCell ref="C93:K93"/>
    <mergeCell ref="C94:K94"/>
    <mergeCell ref="C95:K95"/>
    <mergeCell ref="C99:K99"/>
    <mergeCell ref="C81:K81"/>
    <mergeCell ref="C82:K82"/>
    <mergeCell ref="C83:K83"/>
    <mergeCell ref="C84:K84"/>
    <mergeCell ref="C85:K85"/>
    <mergeCell ref="C91:K91"/>
    <mergeCell ref="C90:K90"/>
    <mergeCell ref="C86:K86"/>
    <mergeCell ref="C87:K87"/>
    <mergeCell ref="C88:K88"/>
    <mergeCell ref="C75:K75"/>
    <mergeCell ref="C76:K76"/>
    <mergeCell ref="C77:K77"/>
    <mergeCell ref="C78:K78"/>
    <mergeCell ref="C79:K79"/>
    <mergeCell ref="C80:K80"/>
    <mergeCell ref="C67:K67"/>
    <mergeCell ref="C68:K68"/>
    <mergeCell ref="C69:K69"/>
    <mergeCell ref="C71:K71"/>
    <mergeCell ref="C72:K72"/>
    <mergeCell ref="C74:K74"/>
    <mergeCell ref="C61:K61"/>
    <mergeCell ref="C62:K62"/>
    <mergeCell ref="C63:K63"/>
    <mergeCell ref="C64:K64"/>
    <mergeCell ref="C65:K65"/>
    <mergeCell ref="C66:K66"/>
    <mergeCell ref="C55:K55"/>
    <mergeCell ref="C56:K56"/>
    <mergeCell ref="C57:K57"/>
    <mergeCell ref="C58:K58"/>
    <mergeCell ref="C59:K59"/>
    <mergeCell ref="C60:K60"/>
    <mergeCell ref="C49:K49"/>
    <mergeCell ref="C50:K50"/>
    <mergeCell ref="C51:K51"/>
    <mergeCell ref="C52:K52"/>
    <mergeCell ref="C53:K53"/>
    <mergeCell ref="C54:K54"/>
    <mergeCell ref="C45:K45"/>
    <mergeCell ref="C46:K46"/>
    <mergeCell ref="C47:K47"/>
    <mergeCell ref="C43:K43"/>
    <mergeCell ref="C44:K44"/>
    <mergeCell ref="C48:K48"/>
    <mergeCell ref="C37:K37"/>
    <mergeCell ref="C38:K38"/>
    <mergeCell ref="C39:K39"/>
    <mergeCell ref="C40:K40"/>
    <mergeCell ref="C41:K41"/>
    <mergeCell ref="C42:K42"/>
    <mergeCell ref="C31:K31"/>
    <mergeCell ref="C32:K32"/>
    <mergeCell ref="C33:K33"/>
    <mergeCell ref="C34:K34"/>
    <mergeCell ref="C35:K35"/>
    <mergeCell ref="C36:K36"/>
    <mergeCell ref="C29:K29"/>
    <mergeCell ref="C30:K30"/>
    <mergeCell ref="C22:K22"/>
    <mergeCell ref="C23:K23"/>
    <mergeCell ref="C24:K24"/>
    <mergeCell ref="C25:K25"/>
    <mergeCell ref="C26:K26"/>
    <mergeCell ref="C27:K27"/>
    <mergeCell ref="C18:H18"/>
    <mergeCell ref="I18:K18"/>
    <mergeCell ref="C21:K21"/>
    <mergeCell ref="C19:G19"/>
    <mergeCell ref="H19:K19"/>
    <mergeCell ref="C20:G20"/>
    <mergeCell ref="H20:K20"/>
    <mergeCell ref="C15:D15"/>
    <mergeCell ref="E15:K15"/>
    <mergeCell ref="C16:D16"/>
    <mergeCell ref="E16:K16"/>
    <mergeCell ref="C17:G17"/>
    <mergeCell ref="H17:K17"/>
    <mergeCell ref="C10:K10"/>
    <mergeCell ref="C11:F11"/>
    <mergeCell ref="G11:K11"/>
    <mergeCell ref="C12:K12"/>
    <mergeCell ref="C13:D13"/>
    <mergeCell ref="C14:D14"/>
    <mergeCell ref="E14:K14"/>
    <mergeCell ref="E13:K13"/>
    <mergeCell ref="B3:M3"/>
    <mergeCell ref="B4:M4"/>
    <mergeCell ref="B5:M5"/>
    <mergeCell ref="B6:M6"/>
    <mergeCell ref="B7:M7"/>
    <mergeCell ref="C9:D9"/>
  </mergeCells>
  <printOptions/>
  <pageMargins left="0.54" right="0.44" top="0.17" bottom="0.15" header="0.24" footer="0.5"/>
  <pageSetup horizontalDpi="1200" verticalDpi="12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3"/>
  <sheetViews>
    <sheetView zoomScale="75" zoomScaleNormal="75" zoomScalePageLayoutView="0" workbookViewId="0" topLeftCell="A2">
      <selection activeCell="L52" sqref="L52"/>
    </sheetView>
  </sheetViews>
  <sheetFormatPr defaultColWidth="9.00390625" defaultRowHeight="12.75" outlineLevelRow="1"/>
  <cols>
    <col min="7" max="7" width="8.375" style="0" customWidth="1"/>
    <col min="12" max="12" width="11.875" style="0" customWidth="1"/>
    <col min="13" max="13" width="13.375" style="0" customWidth="1"/>
    <col min="14" max="14" width="12.25390625" style="0" customWidth="1"/>
    <col min="15" max="15" width="18.6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86" t="s">
        <v>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"/>
      <c r="O2" s="1"/>
      <c r="P2" s="1"/>
    </row>
    <row r="3" spans="1:16" ht="12.75">
      <c r="A3" s="1"/>
      <c r="B3" s="186" t="s">
        <v>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"/>
      <c r="O3" s="1"/>
      <c r="P3" s="1"/>
    </row>
    <row r="4" spans="1:16" ht="12.75">
      <c r="A4" s="1"/>
      <c r="B4" s="186" t="s">
        <v>2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"/>
      <c r="O4" s="1"/>
      <c r="P4" s="1"/>
    </row>
    <row r="5" spans="1:16" ht="12.75">
      <c r="A5" s="1"/>
      <c r="B5" s="186" t="s">
        <v>3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"/>
      <c r="O5" s="1"/>
      <c r="P5" s="1"/>
    </row>
    <row r="6" spans="1:16" ht="12.75">
      <c r="A6" s="1"/>
      <c r="B6" s="186" t="s">
        <v>226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5" thickBot="1">
      <c r="A8" s="1"/>
      <c r="B8" s="1"/>
      <c r="C8" s="183" t="s">
        <v>5</v>
      </c>
      <c r="D8" s="183"/>
      <c r="E8" s="115" t="s">
        <v>227</v>
      </c>
      <c r="F8" s="2"/>
      <c r="G8" s="1"/>
      <c r="H8" s="1"/>
      <c r="I8" s="1"/>
      <c r="J8" s="1"/>
      <c r="K8" s="1"/>
      <c r="L8" s="1"/>
      <c r="M8" s="4" t="s">
        <v>7</v>
      </c>
      <c r="N8" s="116" t="s">
        <v>8</v>
      </c>
      <c r="O8" s="1"/>
      <c r="P8" s="1"/>
    </row>
    <row r="9" spans="1:16" ht="37.5" customHeight="1" thickBot="1">
      <c r="A9" s="1"/>
      <c r="B9" s="69"/>
      <c r="C9" s="187" t="s">
        <v>9</v>
      </c>
      <c r="D9" s="188"/>
      <c r="E9" s="188"/>
      <c r="F9" s="188"/>
      <c r="G9" s="188"/>
      <c r="H9" s="188"/>
      <c r="I9" s="188"/>
      <c r="J9" s="188"/>
      <c r="K9" s="189"/>
      <c r="L9" s="70" t="s">
        <v>10</v>
      </c>
      <c r="M9" s="70" t="s">
        <v>11</v>
      </c>
      <c r="N9" s="71" t="s">
        <v>12</v>
      </c>
      <c r="O9" s="1"/>
      <c r="P9" s="1"/>
    </row>
    <row r="10" spans="1:16" ht="13.5" thickBot="1">
      <c r="A10" s="1"/>
      <c r="B10" s="72"/>
      <c r="C10" s="190" t="s">
        <v>13</v>
      </c>
      <c r="D10" s="190"/>
      <c r="E10" s="190"/>
      <c r="F10" s="190"/>
      <c r="G10" s="191" t="s">
        <v>14</v>
      </c>
      <c r="H10" s="191"/>
      <c r="I10" s="191"/>
      <c r="J10" s="191"/>
      <c r="K10" s="191"/>
      <c r="L10" s="117"/>
      <c r="M10" s="117"/>
      <c r="N10" s="117"/>
      <c r="O10" s="1"/>
      <c r="P10" s="1"/>
    </row>
    <row r="11" spans="1:16" ht="13.5" thickBot="1">
      <c r="A11" s="1"/>
      <c r="B11" s="74" t="s">
        <v>15</v>
      </c>
      <c r="C11" s="192" t="s">
        <v>16</v>
      </c>
      <c r="D11" s="192"/>
      <c r="E11" s="192"/>
      <c r="F11" s="192"/>
      <c r="G11" s="192"/>
      <c r="H11" s="192"/>
      <c r="I11" s="192"/>
      <c r="J11" s="192"/>
      <c r="K11" s="192"/>
      <c r="L11" s="118"/>
      <c r="M11" s="118"/>
      <c r="N11" s="119"/>
      <c r="O11" s="1"/>
      <c r="P11" s="1"/>
    </row>
    <row r="12" spans="1:16" ht="12.75">
      <c r="A12" s="1"/>
      <c r="B12" s="77" t="s">
        <v>17</v>
      </c>
      <c r="C12" s="193" t="s">
        <v>18</v>
      </c>
      <c r="D12" s="193"/>
      <c r="E12" s="194" t="str">
        <f>'[8]Чер 6 полн'!E13:K13</f>
        <v>П 43/16; 1978 г.</v>
      </c>
      <c r="F12" s="195"/>
      <c r="G12" s="195"/>
      <c r="H12" s="195"/>
      <c r="I12" s="195"/>
      <c r="J12" s="195"/>
      <c r="K12" s="196"/>
      <c r="L12" s="120"/>
      <c r="M12" s="120"/>
      <c r="N12" s="121"/>
      <c r="O12" s="1"/>
      <c r="P12" s="1"/>
    </row>
    <row r="13" spans="1:16" ht="12.75">
      <c r="A13" s="1"/>
      <c r="B13" s="47" t="s">
        <v>20</v>
      </c>
      <c r="C13" s="157" t="s">
        <v>21</v>
      </c>
      <c r="D13" s="157"/>
      <c r="E13" s="176">
        <v>16</v>
      </c>
      <c r="F13" s="177"/>
      <c r="G13" s="177"/>
      <c r="H13" s="177"/>
      <c r="I13" s="177"/>
      <c r="J13" s="177"/>
      <c r="K13" s="178"/>
      <c r="L13" s="9"/>
      <c r="M13" s="9"/>
      <c r="N13" s="122"/>
      <c r="O13" s="1"/>
      <c r="P13" s="1"/>
    </row>
    <row r="14" spans="1:16" ht="12.75">
      <c r="A14" s="1"/>
      <c r="B14" s="47" t="s">
        <v>22</v>
      </c>
      <c r="C14" s="157" t="s">
        <v>23</v>
      </c>
      <c r="D14" s="157"/>
      <c r="E14" s="171">
        <v>1</v>
      </c>
      <c r="F14" s="171"/>
      <c r="G14" s="171"/>
      <c r="H14" s="171"/>
      <c r="I14" s="171"/>
      <c r="J14" s="171"/>
      <c r="K14" s="171"/>
      <c r="L14" s="9"/>
      <c r="M14" s="9"/>
      <c r="N14" s="122"/>
      <c r="O14" s="1"/>
      <c r="P14" s="1"/>
    </row>
    <row r="15" spans="1:16" ht="12.75">
      <c r="A15" s="1"/>
      <c r="B15" s="47" t="s">
        <v>24</v>
      </c>
      <c r="C15" s="157" t="s">
        <v>25</v>
      </c>
      <c r="D15" s="157"/>
      <c r="E15" s="150">
        <v>127</v>
      </c>
      <c r="F15" s="150"/>
      <c r="G15" s="150"/>
      <c r="H15" s="150"/>
      <c r="I15" s="150"/>
      <c r="J15" s="150"/>
      <c r="K15" s="150"/>
      <c r="L15" s="9"/>
      <c r="M15" s="9"/>
      <c r="N15" s="122"/>
      <c r="O15" s="1"/>
      <c r="P15" s="1"/>
    </row>
    <row r="16" spans="1:16" ht="12.75">
      <c r="A16" s="1"/>
      <c r="B16" s="47" t="s">
        <v>26</v>
      </c>
      <c r="C16" s="157" t="s">
        <v>27</v>
      </c>
      <c r="D16" s="157"/>
      <c r="E16" s="157"/>
      <c r="F16" s="157"/>
      <c r="G16" s="157"/>
      <c r="H16" s="197">
        <f>'[8]Чер 6 полн'!H17:K17</f>
        <v>5970</v>
      </c>
      <c r="I16" s="197"/>
      <c r="J16" s="197"/>
      <c r="K16" s="197"/>
      <c r="L16" s="9"/>
      <c r="M16" s="9"/>
      <c r="N16" s="122"/>
      <c r="O16" s="1"/>
      <c r="P16" s="1"/>
    </row>
    <row r="17" spans="1:16" ht="24.75" customHeight="1">
      <c r="A17" s="1"/>
      <c r="B17" s="82" t="s">
        <v>28</v>
      </c>
      <c r="C17" s="198" t="s">
        <v>29</v>
      </c>
      <c r="D17" s="198"/>
      <c r="E17" s="198"/>
      <c r="F17" s="198"/>
      <c r="G17" s="198"/>
      <c r="H17" s="198"/>
      <c r="I17" s="199">
        <f>'[8]Чер 6 полн'!I18:K18</f>
        <v>5858.3</v>
      </c>
      <c r="J17" s="177"/>
      <c r="K17" s="178"/>
      <c r="L17" s="9"/>
      <c r="M17" s="9"/>
      <c r="N17" s="122"/>
      <c r="O17" s="1"/>
      <c r="P17" s="1"/>
    </row>
    <row r="18" spans="1:16" ht="12.75">
      <c r="A18" s="1"/>
      <c r="B18" s="47" t="s">
        <v>30</v>
      </c>
      <c r="C18" s="157" t="s">
        <v>31</v>
      </c>
      <c r="D18" s="157"/>
      <c r="E18" s="157"/>
      <c r="F18" s="157"/>
      <c r="G18" s="157"/>
      <c r="H18" s="197">
        <f>'[8]Чер 6 полн'!H19:K19</f>
        <v>5824.3</v>
      </c>
      <c r="I18" s="197"/>
      <c r="J18" s="197"/>
      <c r="K18" s="197"/>
      <c r="L18" s="9"/>
      <c r="M18" s="9"/>
      <c r="N18" s="122"/>
      <c r="O18" s="1"/>
      <c r="P18" s="1"/>
    </row>
    <row r="19" spans="1:16" ht="13.5" thickBot="1">
      <c r="A19" s="1"/>
      <c r="B19" s="83" t="s">
        <v>32</v>
      </c>
      <c r="C19" s="200" t="s">
        <v>33</v>
      </c>
      <c r="D19" s="200"/>
      <c r="E19" s="200"/>
      <c r="F19" s="200"/>
      <c r="G19" s="200"/>
      <c r="H19" s="201">
        <f>'[8]Чер 6 полн'!H20:K20</f>
        <v>34</v>
      </c>
      <c r="I19" s="201"/>
      <c r="J19" s="201"/>
      <c r="K19" s="201"/>
      <c r="L19" s="123"/>
      <c r="M19" s="123"/>
      <c r="N19" s="124"/>
      <c r="O19" s="1"/>
      <c r="P19" s="1"/>
    </row>
    <row r="20" spans="1:16" ht="13.5" thickBot="1">
      <c r="A20" s="1"/>
      <c r="B20" s="128"/>
      <c r="C20" s="129"/>
      <c r="D20" s="129"/>
      <c r="E20" s="129"/>
      <c r="F20" s="129"/>
      <c r="G20" s="129"/>
      <c r="H20" s="130"/>
      <c r="I20" s="130"/>
      <c r="J20" s="130"/>
      <c r="K20" s="130"/>
      <c r="L20" s="131"/>
      <c r="M20" s="131"/>
      <c r="N20" s="132"/>
      <c r="O20" s="1"/>
      <c r="P20" s="1"/>
    </row>
    <row r="21" spans="1:16" ht="22.5" customHeight="1" thickBot="1">
      <c r="A21" s="1"/>
      <c r="B21" s="86" t="s">
        <v>34</v>
      </c>
      <c r="C21" s="192" t="s">
        <v>35</v>
      </c>
      <c r="D21" s="192"/>
      <c r="E21" s="192"/>
      <c r="F21" s="192"/>
      <c r="G21" s="192"/>
      <c r="H21" s="192"/>
      <c r="I21" s="192"/>
      <c r="J21" s="192"/>
      <c r="K21" s="192"/>
      <c r="L21" s="87">
        <f>SUM(L22+L23+L24)</f>
        <v>938967.13</v>
      </c>
      <c r="M21" s="87">
        <f>SUM(M22:M25)</f>
        <v>887139.94</v>
      </c>
      <c r="N21" s="88"/>
      <c r="O21" s="18"/>
      <c r="P21" s="1"/>
    </row>
    <row r="22" spans="1:16" ht="12.75">
      <c r="A22" s="1"/>
      <c r="B22" s="89">
        <v>7</v>
      </c>
      <c r="C22" s="203" t="s">
        <v>36</v>
      </c>
      <c r="D22" s="203"/>
      <c r="E22" s="203"/>
      <c r="F22" s="203"/>
      <c r="G22" s="203"/>
      <c r="H22" s="203"/>
      <c r="I22" s="203"/>
      <c r="J22" s="203"/>
      <c r="K22" s="203"/>
      <c r="L22" s="90">
        <f>'[8]Чер 6 полн'!L22</f>
        <v>90090.21</v>
      </c>
      <c r="M22" s="91">
        <f>'[8]Чер 6 полн'!M22</f>
        <v>90090.21</v>
      </c>
      <c r="N22" s="90">
        <f aca="true" t="shared" si="0" ref="N22:N27">L22-M22</f>
        <v>0</v>
      </c>
      <c r="O22" s="22"/>
      <c r="P22" s="1"/>
    </row>
    <row r="23" spans="1:16" ht="12.75">
      <c r="A23" s="1"/>
      <c r="B23" s="19">
        <v>8</v>
      </c>
      <c r="C23" s="143" t="s">
        <v>37</v>
      </c>
      <c r="D23" s="143"/>
      <c r="E23" s="143"/>
      <c r="F23" s="143"/>
      <c r="G23" s="143"/>
      <c r="H23" s="143"/>
      <c r="I23" s="143"/>
      <c r="J23" s="143"/>
      <c r="K23" s="143"/>
      <c r="L23" s="21">
        <f>'[8]Чер 6 полн'!L23</f>
        <v>382534.88</v>
      </c>
      <c r="M23" s="20">
        <f>'[8]Чер 6 полн'!M23</f>
        <v>382534.88</v>
      </c>
      <c r="N23" s="21">
        <f t="shared" si="0"/>
        <v>0</v>
      </c>
      <c r="O23" s="23"/>
      <c r="P23" s="1"/>
    </row>
    <row r="24" spans="1:16" ht="13.5" thickBot="1">
      <c r="A24" s="1"/>
      <c r="B24" s="19">
        <v>9</v>
      </c>
      <c r="C24" s="143" t="s">
        <v>38</v>
      </c>
      <c r="D24" s="143"/>
      <c r="E24" s="143"/>
      <c r="F24" s="143"/>
      <c r="G24" s="143"/>
      <c r="H24" s="143"/>
      <c r="I24" s="143"/>
      <c r="J24" s="143"/>
      <c r="K24" s="143"/>
      <c r="L24" s="21">
        <f>'[8]Чер 6 полн'!L24</f>
        <v>466342.04</v>
      </c>
      <c r="M24" s="20">
        <v>414514.85</v>
      </c>
      <c r="N24" s="21">
        <f t="shared" si="0"/>
        <v>51827.19</v>
      </c>
      <c r="O24" s="23"/>
      <c r="P24" s="1"/>
    </row>
    <row r="25" spans="1:16" ht="13.5" hidden="1" thickBot="1">
      <c r="A25" s="1"/>
      <c r="B25" s="92">
        <v>10</v>
      </c>
      <c r="C25" s="204" t="s">
        <v>39</v>
      </c>
      <c r="D25" s="204"/>
      <c r="E25" s="204"/>
      <c r="F25" s="204"/>
      <c r="G25" s="204"/>
      <c r="H25" s="204"/>
      <c r="I25" s="204"/>
      <c r="J25" s="204"/>
      <c r="K25" s="204"/>
      <c r="L25" s="93"/>
      <c r="M25" s="93"/>
      <c r="N25" s="94">
        <f t="shared" si="0"/>
        <v>0</v>
      </c>
      <c r="O25" s="23"/>
      <c r="P25" s="1"/>
    </row>
    <row r="26" spans="1:16" ht="13.5" thickBot="1">
      <c r="A26" s="1"/>
      <c r="B26" s="74"/>
      <c r="C26" s="192" t="s">
        <v>40</v>
      </c>
      <c r="D26" s="192"/>
      <c r="E26" s="192"/>
      <c r="F26" s="192"/>
      <c r="G26" s="192"/>
      <c r="H26" s="192"/>
      <c r="I26" s="192"/>
      <c r="J26" s="192"/>
      <c r="K26" s="192"/>
      <c r="L26" s="95">
        <f>L22+L23+L24+L25</f>
        <v>938967.13</v>
      </c>
      <c r="M26" s="95">
        <f>M22+M23+M24+M25</f>
        <v>887139.94</v>
      </c>
      <c r="N26" s="96">
        <f t="shared" si="0"/>
        <v>51827.19000000006</v>
      </c>
      <c r="O26" s="23"/>
      <c r="P26" s="1"/>
    </row>
    <row r="27" spans="1:16" s="30" customFormat="1" ht="24.75" customHeight="1" thickBot="1">
      <c r="A27" s="23"/>
      <c r="B27" s="74"/>
      <c r="C27" s="192" t="s">
        <v>41</v>
      </c>
      <c r="D27" s="192"/>
      <c r="E27" s="192"/>
      <c r="F27" s="192"/>
      <c r="G27" s="192"/>
      <c r="H27" s="192"/>
      <c r="I27" s="192"/>
      <c r="J27" s="192"/>
      <c r="K27" s="192"/>
      <c r="L27" s="97">
        <f>L26/H18/7</f>
        <v>23.030778192842302</v>
      </c>
      <c r="M27" s="97">
        <f>M26/H18/7</f>
        <v>21.75957233364647</v>
      </c>
      <c r="N27" s="98">
        <f t="shared" si="0"/>
        <v>1.271205859195831</v>
      </c>
      <c r="O27" s="23"/>
      <c r="P27" s="23"/>
    </row>
    <row r="28" spans="1:16" s="30" customFormat="1" ht="13.5" thickBot="1">
      <c r="A28" s="23"/>
      <c r="B28" s="31"/>
      <c r="C28" s="32"/>
      <c r="D28" s="33"/>
      <c r="E28" s="33"/>
      <c r="F28" s="33"/>
      <c r="G28" s="33"/>
      <c r="H28" s="33"/>
      <c r="I28" s="33"/>
      <c r="J28" s="33"/>
      <c r="K28" s="34"/>
      <c r="L28" s="35"/>
      <c r="M28" s="35"/>
      <c r="N28" s="35"/>
      <c r="O28" s="23"/>
      <c r="P28" s="23"/>
    </row>
    <row r="29" spans="1:16" ht="12.75" customHeight="1" thickBot="1">
      <c r="A29" s="1"/>
      <c r="B29" s="74" t="s">
        <v>42</v>
      </c>
      <c r="C29" s="192" t="s">
        <v>228</v>
      </c>
      <c r="D29" s="192"/>
      <c r="E29" s="192"/>
      <c r="F29" s="192"/>
      <c r="G29" s="192"/>
      <c r="H29" s="192"/>
      <c r="I29" s="192"/>
      <c r="J29" s="192"/>
      <c r="K29" s="192"/>
      <c r="L29" s="101"/>
      <c r="M29" s="101"/>
      <c r="N29" s="88">
        <f aca="true" t="shared" si="1" ref="N29:N39">L29-M29</f>
        <v>0</v>
      </c>
      <c r="O29" s="1"/>
      <c r="P29" s="1"/>
    </row>
    <row r="30" spans="1:16" ht="12.75">
      <c r="A30" s="1"/>
      <c r="B30" s="102">
        <v>11</v>
      </c>
      <c r="C30" s="202" t="s">
        <v>45</v>
      </c>
      <c r="D30" s="202"/>
      <c r="E30" s="202"/>
      <c r="F30" s="202"/>
      <c r="G30" s="202"/>
      <c r="H30" s="202"/>
      <c r="I30" s="202"/>
      <c r="J30" s="202"/>
      <c r="K30" s="202"/>
      <c r="L30" s="103">
        <f>L31+L34+L38+L45</f>
        <v>625631.24</v>
      </c>
      <c r="M30" s="103">
        <f>M31+M34+M38+M45</f>
        <v>625631.24</v>
      </c>
      <c r="N30" s="125">
        <f t="shared" si="1"/>
        <v>0</v>
      </c>
      <c r="O30" s="18"/>
      <c r="P30" s="1"/>
    </row>
    <row r="31" spans="1:16" ht="12.75">
      <c r="A31" s="1"/>
      <c r="B31" s="41" t="s">
        <v>46</v>
      </c>
      <c r="C31" s="205" t="s">
        <v>47</v>
      </c>
      <c r="D31" s="205"/>
      <c r="E31" s="205"/>
      <c r="F31" s="205"/>
      <c r="G31" s="205"/>
      <c r="H31" s="205"/>
      <c r="I31" s="205"/>
      <c r="J31" s="205"/>
      <c r="K31" s="205"/>
      <c r="L31" s="39">
        <f>M31</f>
        <v>464607.70999999996</v>
      </c>
      <c r="M31" s="39">
        <f>SUM(M32:M33)</f>
        <v>464607.70999999996</v>
      </c>
      <c r="N31" s="40">
        <f t="shared" si="1"/>
        <v>0</v>
      </c>
      <c r="O31" s="1"/>
      <c r="P31" s="1"/>
    </row>
    <row r="32" spans="1:16" ht="12.75">
      <c r="A32" s="1"/>
      <c r="B32" s="42" t="s">
        <v>48</v>
      </c>
      <c r="C32" s="142" t="s">
        <v>49</v>
      </c>
      <c r="D32" s="142"/>
      <c r="E32" s="142"/>
      <c r="F32" s="142"/>
      <c r="G32" s="142"/>
      <c r="H32" s="142"/>
      <c r="I32" s="142"/>
      <c r="J32" s="142"/>
      <c r="K32" s="142"/>
      <c r="L32" s="46">
        <f>'[8]Чер 6 полн'!L32</f>
        <v>201303.22</v>
      </c>
      <c r="M32" s="46">
        <f>'[8]Чер 6 полн'!M32</f>
        <v>201303.22</v>
      </c>
      <c r="N32" s="40">
        <f t="shared" si="1"/>
        <v>0</v>
      </c>
      <c r="O32" s="1"/>
      <c r="P32" s="1"/>
    </row>
    <row r="33" spans="1:16" ht="12.75">
      <c r="A33" s="1"/>
      <c r="B33" s="42" t="s">
        <v>50</v>
      </c>
      <c r="C33" s="142" t="s">
        <v>51</v>
      </c>
      <c r="D33" s="142"/>
      <c r="E33" s="142"/>
      <c r="F33" s="142"/>
      <c r="G33" s="142"/>
      <c r="H33" s="142"/>
      <c r="I33" s="142"/>
      <c r="J33" s="142"/>
      <c r="K33" s="142"/>
      <c r="L33" s="46">
        <f>'[8]Чер 6 полн'!L33</f>
        <v>263304.49</v>
      </c>
      <c r="M33" s="46">
        <f>'[8]Чер 6 полн'!M33</f>
        <v>263304.49</v>
      </c>
      <c r="N33" s="40">
        <f t="shared" si="1"/>
        <v>0</v>
      </c>
      <c r="O33" s="18"/>
      <c r="P33" s="1"/>
    </row>
    <row r="34" spans="1:16" ht="12.75">
      <c r="A34" s="1"/>
      <c r="B34" s="41" t="s">
        <v>52</v>
      </c>
      <c r="C34" s="205" t="s">
        <v>53</v>
      </c>
      <c r="D34" s="205"/>
      <c r="E34" s="205"/>
      <c r="F34" s="205"/>
      <c r="G34" s="205"/>
      <c r="H34" s="205"/>
      <c r="I34" s="205"/>
      <c r="J34" s="205"/>
      <c r="K34" s="205"/>
      <c r="L34" s="39">
        <f>SUM(L35:L37)</f>
        <v>59406.25000000001</v>
      </c>
      <c r="M34" s="39">
        <f>SUM(M35:M37)</f>
        <v>59406.25000000001</v>
      </c>
      <c r="N34" s="40">
        <f t="shared" si="1"/>
        <v>0</v>
      </c>
      <c r="O34" s="1"/>
      <c r="P34" s="1"/>
    </row>
    <row r="35" spans="1:16" ht="12.75">
      <c r="A35" s="1"/>
      <c r="B35" s="42" t="s">
        <v>54</v>
      </c>
      <c r="C35" s="142" t="s">
        <v>55</v>
      </c>
      <c r="D35" s="142"/>
      <c r="E35" s="142"/>
      <c r="F35" s="142"/>
      <c r="G35" s="142"/>
      <c r="H35" s="142"/>
      <c r="I35" s="142"/>
      <c r="J35" s="142"/>
      <c r="K35" s="142"/>
      <c r="L35" s="46">
        <f>'[8]Чер 6 полн'!L35</f>
        <v>25980.65</v>
      </c>
      <c r="M35" s="46">
        <f>'[8]Чер 6 полн'!M35</f>
        <v>25980.65</v>
      </c>
      <c r="N35" s="40">
        <f t="shared" si="1"/>
        <v>0</v>
      </c>
      <c r="O35" s="1"/>
      <c r="P35" s="1"/>
    </row>
    <row r="36" spans="1:16" ht="12.75">
      <c r="A36" s="1"/>
      <c r="B36" s="42" t="s">
        <v>56</v>
      </c>
      <c r="C36" s="142" t="s">
        <v>57</v>
      </c>
      <c r="D36" s="142"/>
      <c r="E36" s="142"/>
      <c r="F36" s="142"/>
      <c r="G36" s="142"/>
      <c r="H36" s="142"/>
      <c r="I36" s="142"/>
      <c r="J36" s="142"/>
      <c r="K36" s="142"/>
      <c r="L36" s="46">
        <f>'[8]Чер 6 полн'!L36</f>
        <v>24113.06</v>
      </c>
      <c r="M36" s="46">
        <f>'[8]Чер 6 полн'!M36</f>
        <v>24113.06</v>
      </c>
      <c r="N36" s="40">
        <f t="shared" si="1"/>
        <v>0</v>
      </c>
      <c r="O36" s="1"/>
      <c r="P36" s="1"/>
    </row>
    <row r="37" spans="1:16" ht="12.75">
      <c r="A37" s="1"/>
      <c r="B37" s="42" t="s">
        <v>58</v>
      </c>
      <c r="C37" s="142" t="s">
        <v>59</v>
      </c>
      <c r="D37" s="142"/>
      <c r="E37" s="142"/>
      <c r="F37" s="142"/>
      <c r="G37" s="142"/>
      <c r="H37" s="142"/>
      <c r="I37" s="142"/>
      <c r="J37" s="142"/>
      <c r="K37" s="142"/>
      <c r="L37" s="46">
        <f>'[8]Чер 6 полн'!L37</f>
        <v>9312.54</v>
      </c>
      <c r="M37" s="46">
        <f>'[8]Чер 6 полн'!M37</f>
        <v>9312.54</v>
      </c>
      <c r="N37" s="40">
        <f t="shared" si="1"/>
        <v>0</v>
      </c>
      <c r="O37" s="1"/>
      <c r="P37" s="1"/>
    </row>
    <row r="38" spans="1:16" ht="12.75">
      <c r="A38" s="1"/>
      <c r="B38" s="41" t="s">
        <v>60</v>
      </c>
      <c r="C38" s="205" t="s">
        <v>61</v>
      </c>
      <c r="D38" s="205"/>
      <c r="E38" s="205"/>
      <c r="F38" s="205"/>
      <c r="G38" s="205"/>
      <c r="H38" s="205"/>
      <c r="I38" s="205"/>
      <c r="J38" s="205"/>
      <c r="K38" s="205"/>
      <c r="L38" s="39">
        <f>M38</f>
        <v>19114.53</v>
      </c>
      <c r="M38" s="39">
        <f>SUM(M39:M44)</f>
        <v>19114.53</v>
      </c>
      <c r="N38" s="44">
        <f t="shared" si="1"/>
        <v>0</v>
      </c>
      <c r="O38" s="1"/>
      <c r="P38" s="1"/>
    </row>
    <row r="39" spans="1:16" ht="12.75">
      <c r="A39" s="1"/>
      <c r="B39" s="42" t="s">
        <v>62</v>
      </c>
      <c r="C39" s="142" t="s">
        <v>63</v>
      </c>
      <c r="D39" s="142"/>
      <c r="E39" s="142"/>
      <c r="F39" s="142"/>
      <c r="G39" s="142"/>
      <c r="H39" s="142"/>
      <c r="I39" s="142"/>
      <c r="J39" s="142"/>
      <c r="K39" s="142"/>
      <c r="L39" s="46">
        <f>'[8]Чер 6 полн'!L39</f>
        <v>12461.88</v>
      </c>
      <c r="M39" s="46">
        <f>'[8]Чер 6 полн'!M39</f>
        <v>12461.88</v>
      </c>
      <c r="N39" s="40">
        <f t="shared" si="1"/>
        <v>0</v>
      </c>
      <c r="O39" s="1"/>
      <c r="P39" s="1"/>
    </row>
    <row r="40" spans="1:16" ht="12.75">
      <c r="A40" s="1"/>
      <c r="B40" s="42" t="s">
        <v>64</v>
      </c>
      <c r="C40" s="142" t="s">
        <v>65</v>
      </c>
      <c r="D40" s="142"/>
      <c r="E40" s="142"/>
      <c r="F40" s="142"/>
      <c r="G40" s="142"/>
      <c r="H40" s="142"/>
      <c r="I40" s="142"/>
      <c r="J40" s="142"/>
      <c r="K40" s="142"/>
      <c r="L40" s="46">
        <f>'[8]Чер 6 полн'!L40</f>
        <v>0</v>
      </c>
      <c r="M40" s="46">
        <v>0</v>
      </c>
      <c r="N40" s="40">
        <v>0</v>
      </c>
      <c r="O40" s="1"/>
      <c r="P40" s="1"/>
    </row>
    <row r="41" spans="1:16" ht="12.75">
      <c r="A41" s="1"/>
      <c r="B41" s="42" t="s">
        <v>66</v>
      </c>
      <c r="C41" s="142" t="s">
        <v>67</v>
      </c>
      <c r="D41" s="142"/>
      <c r="E41" s="142"/>
      <c r="F41" s="142"/>
      <c r="G41" s="142"/>
      <c r="H41" s="142"/>
      <c r="I41" s="142"/>
      <c r="J41" s="142"/>
      <c r="K41" s="142"/>
      <c r="L41" s="46">
        <f>'[8]Чер 6 полн'!L41</f>
        <v>1215.65</v>
      </c>
      <c r="M41" s="46">
        <f>'[8]Чер 6 полн'!M41</f>
        <v>1215.65</v>
      </c>
      <c r="N41" s="40">
        <f aca="true" t="shared" si="2" ref="N41:N51">L41-M41</f>
        <v>0</v>
      </c>
      <c r="O41" s="1"/>
      <c r="P41" s="1"/>
    </row>
    <row r="42" spans="1:16" ht="12.75">
      <c r="A42" s="1"/>
      <c r="B42" s="42" t="s">
        <v>68</v>
      </c>
      <c r="C42" s="142" t="s">
        <v>215</v>
      </c>
      <c r="D42" s="142"/>
      <c r="E42" s="142"/>
      <c r="F42" s="142"/>
      <c r="G42" s="142"/>
      <c r="H42" s="142"/>
      <c r="I42" s="142"/>
      <c r="J42" s="142"/>
      <c r="K42" s="142"/>
      <c r="L42" s="46">
        <f>'[8]Чер 6 полн'!L42</f>
        <v>0</v>
      </c>
      <c r="M42" s="46">
        <f>'[8]Чер 6 полн'!M42</f>
        <v>0</v>
      </c>
      <c r="N42" s="40">
        <f t="shared" si="2"/>
        <v>0</v>
      </c>
      <c r="O42" s="1"/>
      <c r="P42" s="1"/>
    </row>
    <row r="43" spans="1:16" ht="12.75">
      <c r="A43" s="1"/>
      <c r="B43" s="42" t="s">
        <v>70</v>
      </c>
      <c r="C43" s="142" t="s">
        <v>71</v>
      </c>
      <c r="D43" s="142"/>
      <c r="E43" s="142"/>
      <c r="F43" s="142"/>
      <c r="G43" s="142"/>
      <c r="H43" s="142"/>
      <c r="I43" s="142"/>
      <c r="J43" s="142"/>
      <c r="K43" s="142"/>
      <c r="L43" s="46">
        <f>'[8]Чер 6 полн'!L43</f>
        <v>4625</v>
      </c>
      <c r="M43" s="46">
        <f>'[8]Чер 6 полн'!M43</f>
        <v>4625</v>
      </c>
      <c r="N43" s="40">
        <f t="shared" si="2"/>
        <v>0</v>
      </c>
      <c r="O43" s="1"/>
      <c r="P43" s="1"/>
    </row>
    <row r="44" spans="1:16" ht="12.75">
      <c r="A44" s="1"/>
      <c r="B44" s="42" t="s">
        <v>72</v>
      </c>
      <c r="C44" s="142" t="s">
        <v>73</v>
      </c>
      <c r="D44" s="142"/>
      <c r="E44" s="142"/>
      <c r="F44" s="142"/>
      <c r="G44" s="142"/>
      <c r="H44" s="142"/>
      <c r="I44" s="142"/>
      <c r="J44" s="142"/>
      <c r="K44" s="142"/>
      <c r="L44" s="46">
        <v>812</v>
      </c>
      <c r="M44" s="46">
        <v>812</v>
      </c>
      <c r="N44" s="40">
        <f t="shared" si="2"/>
        <v>0</v>
      </c>
      <c r="O44" s="1"/>
      <c r="P44" s="1"/>
    </row>
    <row r="45" spans="1:16" ht="12.75">
      <c r="A45" s="1"/>
      <c r="B45" s="41" t="s">
        <v>76</v>
      </c>
      <c r="C45" s="205" t="s">
        <v>77</v>
      </c>
      <c r="D45" s="205"/>
      <c r="E45" s="205"/>
      <c r="F45" s="205"/>
      <c r="G45" s="205"/>
      <c r="H45" s="205"/>
      <c r="I45" s="205"/>
      <c r="J45" s="205"/>
      <c r="K45" s="205"/>
      <c r="L45" s="39">
        <f>M45</f>
        <v>82502.75</v>
      </c>
      <c r="M45" s="39">
        <f>M46+M47+M48+M49</f>
        <v>82502.75</v>
      </c>
      <c r="N45" s="44">
        <f t="shared" si="2"/>
        <v>0</v>
      </c>
      <c r="O45" s="1"/>
      <c r="P45" s="1"/>
    </row>
    <row r="46" spans="1:16" ht="12.75">
      <c r="A46" s="1"/>
      <c r="B46" s="42" t="s">
        <v>78</v>
      </c>
      <c r="C46" s="142" t="s">
        <v>79</v>
      </c>
      <c r="D46" s="142"/>
      <c r="E46" s="142"/>
      <c r="F46" s="142"/>
      <c r="G46" s="142"/>
      <c r="H46" s="142"/>
      <c r="I46" s="142"/>
      <c r="J46" s="142"/>
      <c r="K46" s="142"/>
      <c r="L46" s="46">
        <v>35123</v>
      </c>
      <c r="M46" s="46">
        <f>L46</f>
        <v>35123</v>
      </c>
      <c r="N46" s="40">
        <f t="shared" si="2"/>
        <v>0</v>
      </c>
      <c r="O46" s="1"/>
      <c r="P46" s="1"/>
    </row>
    <row r="47" spans="1:16" ht="12.75">
      <c r="A47" s="1"/>
      <c r="B47" s="42" t="s">
        <v>80</v>
      </c>
      <c r="C47" s="157" t="s">
        <v>216</v>
      </c>
      <c r="D47" s="142"/>
      <c r="E47" s="142"/>
      <c r="F47" s="142"/>
      <c r="G47" s="142"/>
      <c r="H47" s="142"/>
      <c r="I47" s="142"/>
      <c r="J47" s="142"/>
      <c r="K47" s="142"/>
      <c r="L47" s="46">
        <f>'[8]Чер 6 полн'!L47</f>
        <v>23804.28</v>
      </c>
      <c r="M47" s="46">
        <f>'[8]Чер 6 полн'!M47</f>
        <v>23804.28</v>
      </c>
      <c r="N47" s="40">
        <f t="shared" si="2"/>
        <v>0</v>
      </c>
      <c r="O47" s="1"/>
      <c r="P47" s="1"/>
    </row>
    <row r="48" spans="1:16" ht="12.75">
      <c r="A48" s="1"/>
      <c r="B48" s="42" t="s">
        <v>82</v>
      </c>
      <c r="C48" s="142" t="s">
        <v>83</v>
      </c>
      <c r="D48" s="142"/>
      <c r="E48" s="142"/>
      <c r="F48" s="142"/>
      <c r="G48" s="142"/>
      <c r="H48" s="142"/>
      <c r="I48" s="142"/>
      <c r="J48" s="142"/>
      <c r="K48" s="142"/>
      <c r="L48" s="46">
        <f>'[8]Чер 6 полн'!L48</f>
        <v>5658.87</v>
      </c>
      <c r="M48" s="46">
        <f>'[8]Чер 6 полн'!M48</f>
        <v>5658.87</v>
      </c>
      <c r="N48" s="40">
        <f t="shared" si="2"/>
        <v>0</v>
      </c>
      <c r="O48" s="1"/>
      <c r="P48" s="1"/>
    </row>
    <row r="49" spans="1:16" ht="12.75">
      <c r="A49" s="1"/>
      <c r="B49" s="42" t="s">
        <v>84</v>
      </c>
      <c r="C49" s="142" t="s">
        <v>85</v>
      </c>
      <c r="D49" s="142"/>
      <c r="E49" s="142"/>
      <c r="F49" s="142"/>
      <c r="G49" s="142"/>
      <c r="H49" s="142"/>
      <c r="I49" s="142"/>
      <c r="J49" s="142"/>
      <c r="K49" s="142"/>
      <c r="L49" s="46">
        <f>'[8]Чер 6 полн'!L49</f>
        <v>17916.6</v>
      </c>
      <c r="M49" s="46">
        <f>'[8]Чер 6 полн'!M49</f>
        <v>17916.6</v>
      </c>
      <c r="N49" s="40">
        <f t="shared" si="2"/>
        <v>0</v>
      </c>
      <c r="O49" s="1"/>
      <c r="P49" s="1"/>
    </row>
    <row r="50" spans="1:16" ht="12.75">
      <c r="A50" s="1"/>
      <c r="B50" s="67" t="s">
        <v>86</v>
      </c>
      <c r="C50" s="156" t="s">
        <v>87</v>
      </c>
      <c r="D50" s="156"/>
      <c r="E50" s="156"/>
      <c r="F50" s="156"/>
      <c r="G50" s="156"/>
      <c r="H50" s="156"/>
      <c r="I50" s="156"/>
      <c r="J50" s="156"/>
      <c r="K50" s="156"/>
      <c r="L50" s="65">
        <f>SUM(L51:L63)</f>
        <v>428632.04</v>
      </c>
      <c r="M50" s="65">
        <f>SUM(M51:M63)</f>
        <v>428632.04</v>
      </c>
      <c r="N50" s="68">
        <f t="shared" si="2"/>
        <v>0</v>
      </c>
      <c r="O50" s="1"/>
      <c r="P50" s="1"/>
    </row>
    <row r="51" spans="1:16" ht="12.75">
      <c r="A51" s="1"/>
      <c r="B51" s="42" t="s">
        <v>88</v>
      </c>
      <c r="C51" s="142" t="s">
        <v>89</v>
      </c>
      <c r="D51" s="142"/>
      <c r="E51" s="142"/>
      <c r="F51" s="142"/>
      <c r="G51" s="142"/>
      <c r="H51" s="142"/>
      <c r="I51" s="142"/>
      <c r="J51" s="142"/>
      <c r="K51" s="142"/>
      <c r="L51" s="43">
        <f>'[8]Чер 6 полн'!L51</f>
        <v>50679.25</v>
      </c>
      <c r="M51" s="43">
        <f>'[8]Чер 6 полн'!M51</f>
        <v>50679.25</v>
      </c>
      <c r="N51" s="40">
        <f t="shared" si="2"/>
        <v>0</v>
      </c>
      <c r="O51" s="1"/>
      <c r="P51" s="1"/>
    </row>
    <row r="52" spans="1:16" ht="12.75">
      <c r="A52" s="1"/>
      <c r="B52" s="42" t="s">
        <v>90</v>
      </c>
      <c r="C52" s="142" t="s">
        <v>91</v>
      </c>
      <c r="D52" s="142"/>
      <c r="E52" s="142"/>
      <c r="F52" s="142"/>
      <c r="G52" s="142"/>
      <c r="H52" s="142"/>
      <c r="I52" s="142"/>
      <c r="J52" s="142"/>
      <c r="K52" s="142"/>
      <c r="L52" s="43">
        <v>0</v>
      </c>
      <c r="M52" s="43" t="str">
        <f>'[8]Чер 6 полн'!M52</f>
        <v> </v>
      </c>
      <c r="N52" s="40">
        <v>0</v>
      </c>
      <c r="O52" s="1"/>
      <c r="P52" s="1"/>
    </row>
    <row r="53" spans="1:16" ht="12.75">
      <c r="A53" s="1"/>
      <c r="B53" s="42" t="s">
        <v>92</v>
      </c>
      <c r="C53" s="142" t="s">
        <v>93</v>
      </c>
      <c r="D53" s="142"/>
      <c r="E53" s="142"/>
      <c r="F53" s="142"/>
      <c r="G53" s="142"/>
      <c r="H53" s="142"/>
      <c r="I53" s="142"/>
      <c r="J53" s="142"/>
      <c r="K53" s="142"/>
      <c r="L53" s="43">
        <f>'[8]Чер 6 полн'!L53</f>
        <v>23621.78</v>
      </c>
      <c r="M53" s="43">
        <f>'[8]Чер 6 полн'!M53</f>
        <v>23621.78</v>
      </c>
      <c r="N53" s="40">
        <f>L53-M53</f>
        <v>0</v>
      </c>
      <c r="O53" s="1"/>
      <c r="P53" s="1"/>
    </row>
    <row r="54" spans="1:16" ht="12.75">
      <c r="A54" s="1"/>
      <c r="B54" s="42" t="s">
        <v>94</v>
      </c>
      <c r="C54" s="142" t="s">
        <v>95</v>
      </c>
      <c r="D54" s="142"/>
      <c r="E54" s="142"/>
      <c r="F54" s="142"/>
      <c r="G54" s="142"/>
      <c r="H54" s="142"/>
      <c r="I54" s="142"/>
      <c r="J54" s="142"/>
      <c r="K54" s="142"/>
      <c r="L54" s="43">
        <f>'[8]Чер 6 полн'!L54</f>
        <v>54258.58</v>
      </c>
      <c r="M54" s="43">
        <f>'[8]Чер 6 полн'!M54</f>
        <v>54258.58</v>
      </c>
      <c r="N54" s="40">
        <f>L54-M54</f>
        <v>0</v>
      </c>
      <c r="O54" s="1"/>
      <c r="P54" s="1"/>
    </row>
    <row r="55" spans="1:16" ht="12.75">
      <c r="A55" s="1"/>
      <c r="B55" s="42" t="s">
        <v>96</v>
      </c>
      <c r="C55" s="142" t="s">
        <v>97</v>
      </c>
      <c r="D55" s="142"/>
      <c r="E55" s="142"/>
      <c r="F55" s="142"/>
      <c r="G55" s="142"/>
      <c r="H55" s="142"/>
      <c r="I55" s="142"/>
      <c r="J55" s="142"/>
      <c r="K55" s="142"/>
      <c r="L55" s="43">
        <v>12298</v>
      </c>
      <c r="M55" s="43">
        <v>12298</v>
      </c>
      <c r="N55" s="40">
        <v>0</v>
      </c>
      <c r="O55" s="1"/>
      <c r="P55" s="1"/>
    </row>
    <row r="56" spans="1:16" ht="12.75">
      <c r="A56" s="1"/>
      <c r="B56" s="42" t="s">
        <v>98</v>
      </c>
      <c r="C56" s="142" t="s">
        <v>99</v>
      </c>
      <c r="D56" s="142"/>
      <c r="E56" s="142"/>
      <c r="F56" s="142"/>
      <c r="G56" s="142"/>
      <c r="H56" s="142"/>
      <c r="I56" s="142"/>
      <c r="J56" s="142"/>
      <c r="K56" s="142"/>
      <c r="L56" s="43">
        <f>'[8]Чер 6 полн'!L56-98500</f>
        <v>64690.56</v>
      </c>
      <c r="M56" s="43">
        <f>L56</f>
        <v>64690.56</v>
      </c>
      <c r="N56" s="40">
        <f aca="true" t="shared" si="3" ref="N56:N87">L56-M56</f>
        <v>0</v>
      </c>
      <c r="O56" s="2"/>
      <c r="P56" s="1"/>
    </row>
    <row r="57" spans="1:16" ht="12.75">
      <c r="A57" s="1"/>
      <c r="B57" s="42" t="s">
        <v>100</v>
      </c>
      <c r="C57" s="142" t="s">
        <v>101</v>
      </c>
      <c r="D57" s="142"/>
      <c r="E57" s="142"/>
      <c r="F57" s="142"/>
      <c r="G57" s="142"/>
      <c r="H57" s="142"/>
      <c r="I57" s="142"/>
      <c r="J57" s="142"/>
      <c r="K57" s="142"/>
      <c r="L57" s="43">
        <f>'[8]Чер 6 полн'!L57+98500</f>
        <v>128100</v>
      </c>
      <c r="M57" s="43">
        <f>'[8]Чер 6 полн'!M57+98500</f>
        <v>128100</v>
      </c>
      <c r="N57" s="40">
        <f t="shared" si="3"/>
        <v>0</v>
      </c>
      <c r="O57" s="1"/>
      <c r="P57" s="1"/>
    </row>
    <row r="58" spans="1:16" ht="12.75">
      <c r="A58" s="1"/>
      <c r="B58" s="42" t="s">
        <v>102</v>
      </c>
      <c r="C58" s="142" t="s">
        <v>103</v>
      </c>
      <c r="D58" s="142"/>
      <c r="E58" s="142"/>
      <c r="F58" s="142"/>
      <c r="G58" s="142"/>
      <c r="H58" s="142"/>
      <c r="I58" s="142"/>
      <c r="J58" s="142"/>
      <c r="K58" s="142"/>
      <c r="L58" s="43">
        <f>'[8]Чер 6 полн'!L58</f>
        <v>36029.23</v>
      </c>
      <c r="M58" s="43">
        <f>'[8]Чер 6 полн'!M58</f>
        <v>36029.23</v>
      </c>
      <c r="N58" s="40">
        <f t="shared" si="3"/>
        <v>0</v>
      </c>
      <c r="O58" s="1"/>
      <c r="P58" s="1"/>
    </row>
    <row r="59" spans="1:16" ht="12.75">
      <c r="A59" s="1"/>
      <c r="B59" s="42" t="s">
        <v>104</v>
      </c>
      <c r="C59" s="142" t="s">
        <v>105</v>
      </c>
      <c r="D59" s="142"/>
      <c r="E59" s="142"/>
      <c r="F59" s="142"/>
      <c r="G59" s="142"/>
      <c r="H59" s="142"/>
      <c r="I59" s="142"/>
      <c r="J59" s="142"/>
      <c r="K59" s="142"/>
      <c r="L59" s="43">
        <f>'[8]Чер 6 полн'!L59</f>
        <v>58954.64</v>
      </c>
      <c r="M59" s="43">
        <f>'[8]Чер 6 полн'!M59</f>
        <v>58954.64</v>
      </c>
      <c r="N59" s="40">
        <f t="shared" si="3"/>
        <v>0</v>
      </c>
      <c r="O59" s="1"/>
      <c r="P59" s="1"/>
    </row>
    <row r="60" spans="1:16" ht="12.75">
      <c r="A60" s="1"/>
      <c r="B60" s="42" t="s">
        <v>106</v>
      </c>
      <c r="C60" s="142" t="s">
        <v>107</v>
      </c>
      <c r="D60" s="142"/>
      <c r="E60" s="142"/>
      <c r="F60" s="142"/>
      <c r="G60" s="142"/>
      <c r="H60" s="142"/>
      <c r="I60" s="142"/>
      <c r="J60" s="142"/>
      <c r="K60" s="142"/>
      <c r="L60" s="43"/>
      <c r="M60" s="43"/>
      <c r="N60" s="40">
        <f t="shared" si="3"/>
        <v>0</v>
      </c>
      <c r="O60" s="1"/>
      <c r="P60" s="1"/>
    </row>
    <row r="61" spans="1:16" ht="12.75">
      <c r="A61" s="1"/>
      <c r="B61" s="42" t="s">
        <v>108</v>
      </c>
      <c r="C61" s="142" t="s">
        <v>109</v>
      </c>
      <c r="D61" s="142"/>
      <c r="E61" s="142"/>
      <c r="F61" s="142"/>
      <c r="G61" s="142"/>
      <c r="H61" s="142"/>
      <c r="I61" s="142"/>
      <c r="J61" s="142"/>
      <c r="K61" s="142"/>
      <c r="L61" s="46"/>
      <c r="M61" s="43"/>
      <c r="N61" s="40">
        <f t="shared" si="3"/>
        <v>0</v>
      </c>
      <c r="O61" s="1"/>
      <c r="P61" s="1"/>
    </row>
    <row r="62" spans="1:16" ht="12.75">
      <c r="A62" s="1"/>
      <c r="B62" s="42" t="s">
        <v>110</v>
      </c>
      <c r="C62" s="142" t="s">
        <v>111</v>
      </c>
      <c r="D62" s="142"/>
      <c r="E62" s="142"/>
      <c r="F62" s="142"/>
      <c r="G62" s="142"/>
      <c r="H62" s="142"/>
      <c r="I62" s="142"/>
      <c r="J62" s="142"/>
      <c r="K62" s="142"/>
      <c r="L62" s="43"/>
      <c r="M62" s="43"/>
      <c r="N62" s="40">
        <f t="shared" si="3"/>
        <v>0</v>
      </c>
      <c r="O62" s="1"/>
      <c r="P62" s="1"/>
    </row>
    <row r="63" spans="1:16" ht="12.75">
      <c r="A63" s="1"/>
      <c r="B63" s="42" t="s">
        <v>112</v>
      </c>
      <c r="C63" s="142" t="s">
        <v>113</v>
      </c>
      <c r="D63" s="142"/>
      <c r="E63" s="142"/>
      <c r="F63" s="142"/>
      <c r="G63" s="142"/>
      <c r="H63" s="142"/>
      <c r="I63" s="142"/>
      <c r="J63" s="142"/>
      <c r="K63" s="142"/>
      <c r="L63" s="43"/>
      <c r="M63" s="43"/>
      <c r="N63" s="40">
        <f t="shared" si="3"/>
        <v>0</v>
      </c>
      <c r="O63" s="1"/>
      <c r="P63" s="1"/>
    </row>
    <row r="64" spans="1:16" ht="12.75">
      <c r="A64" s="1"/>
      <c r="B64" s="67" t="s">
        <v>114</v>
      </c>
      <c r="C64" s="156" t="s">
        <v>115</v>
      </c>
      <c r="D64" s="156"/>
      <c r="E64" s="156"/>
      <c r="F64" s="156"/>
      <c r="G64" s="156"/>
      <c r="H64" s="156"/>
      <c r="I64" s="156"/>
      <c r="J64" s="156"/>
      <c r="K64" s="156"/>
      <c r="L64" s="65">
        <f>L65+L67+L69</f>
        <v>89190.56</v>
      </c>
      <c r="M64" s="65">
        <f>M65+M67+M69</f>
        <v>89190.56</v>
      </c>
      <c r="N64" s="66">
        <f t="shared" si="3"/>
        <v>0</v>
      </c>
      <c r="O64" s="1"/>
      <c r="P64" s="1"/>
    </row>
    <row r="65" spans="1:16" ht="12.75">
      <c r="A65" s="1"/>
      <c r="B65" s="41" t="s">
        <v>116</v>
      </c>
      <c r="C65" s="205" t="s">
        <v>117</v>
      </c>
      <c r="D65" s="205"/>
      <c r="E65" s="205"/>
      <c r="F65" s="205"/>
      <c r="G65" s="205"/>
      <c r="H65" s="205"/>
      <c r="I65" s="205"/>
      <c r="J65" s="205"/>
      <c r="K65" s="205"/>
      <c r="L65" s="39">
        <f>L66</f>
        <v>300</v>
      </c>
      <c r="M65" s="39">
        <f>M66</f>
        <v>300</v>
      </c>
      <c r="N65" s="40">
        <f t="shared" si="3"/>
        <v>0</v>
      </c>
      <c r="O65" s="1"/>
      <c r="P65" s="1"/>
    </row>
    <row r="66" spans="1:16" ht="12.75">
      <c r="A66" s="1"/>
      <c r="B66" s="42" t="s">
        <v>118</v>
      </c>
      <c r="C66" s="142" t="s">
        <v>117</v>
      </c>
      <c r="D66" s="142"/>
      <c r="E66" s="142"/>
      <c r="F66" s="142"/>
      <c r="G66" s="142"/>
      <c r="H66" s="142"/>
      <c r="I66" s="142"/>
      <c r="J66" s="142"/>
      <c r="K66" s="142"/>
      <c r="L66" s="43">
        <f>M66</f>
        <v>300</v>
      </c>
      <c r="M66" s="43">
        <f>'[2]Sheet1'!$M$101</f>
        <v>300</v>
      </c>
      <c r="N66" s="40">
        <f t="shared" si="3"/>
        <v>0</v>
      </c>
      <c r="O66" s="1"/>
      <c r="P66" s="1"/>
    </row>
    <row r="67" spans="1:16" ht="12.75">
      <c r="A67" s="1"/>
      <c r="B67" s="41" t="s">
        <v>119</v>
      </c>
      <c r="C67" s="205" t="s">
        <v>120</v>
      </c>
      <c r="D67" s="205"/>
      <c r="E67" s="205"/>
      <c r="F67" s="205"/>
      <c r="G67" s="205"/>
      <c r="H67" s="205"/>
      <c r="I67" s="205"/>
      <c r="J67" s="205"/>
      <c r="K67" s="205"/>
      <c r="L67" s="39">
        <f>L68</f>
        <v>307</v>
      </c>
      <c r="M67" s="39">
        <f>M68</f>
        <v>307</v>
      </c>
      <c r="N67" s="40">
        <f t="shared" si="3"/>
        <v>0</v>
      </c>
      <c r="O67" s="1"/>
      <c r="P67" s="1"/>
    </row>
    <row r="68" spans="1:16" ht="12.75">
      <c r="A68" s="1"/>
      <c r="B68" s="42" t="s">
        <v>121</v>
      </c>
      <c r="C68" s="142" t="s">
        <v>122</v>
      </c>
      <c r="D68" s="142"/>
      <c r="E68" s="142"/>
      <c r="F68" s="142"/>
      <c r="G68" s="142"/>
      <c r="H68" s="142"/>
      <c r="I68" s="142"/>
      <c r="J68" s="142"/>
      <c r="K68" s="142"/>
      <c r="L68" s="43">
        <v>307</v>
      </c>
      <c r="M68" s="43">
        <f>307</f>
        <v>307</v>
      </c>
      <c r="N68" s="40">
        <f t="shared" si="3"/>
        <v>0</v>
      </c>
      <c r="O68" s="1"/>
      <c r="P68" s="1"/>
    </row>
    <row r="69" spans="1:16" ht="12.75">
      <c r="A69" s="1"/>
      <c r="B69" s="41" t="s">
        <v>123</v>
      </c>
      <c r="C69" s="205" t="s">
        <v>124</v>
      </c>
      <c r="D69" s="205"/>
      <c r="E69" s="205"/>
      <c r="F69" s="205"/>
      <c r="G69" s="205"/>
      <c r="H69" s="205"/>
      <c r="I69" s="205"/>
      <c r="J69" s="205"/>
      <c r="K69" s="205"/>
      <c r="L69" s="39">
        <f>L70+L73</f>
        <v>88583.56</v>
      </c>
      <c r="M69" s="39">
        <f>M70+M73</f>
        <v>88583.56</v>
      </c>
      <c r="N69" s="40">
        <f t="shared" si="3"/>
        <v>0</v>
      </c>
      <c r="O69" s="1"/>
      <c r="P69" s="1"/>
    </row>
    <row r="70" spans="1:16" ht="12.75">
      <c r="A70" s="1"/>
      <c r="B70" s="45" t="s">
        <v>217</v>
      </c>
      <c r="C70" s="142" t="s">
        <v>125</v>
      </c>
      <c r="D70" s="142"/>
      <c r="E70" s="142"/>
      <c r="F70" s="142"/>
      <c r="G70" s="142"/>
      <c r="H70" s="142"/>
      <c r="I70" s="142"/>
      <c r="J70" s="142"/>
      <c r="K70" s="142"/>
      <c r="L70" s="46">
        <v>75000</v>
      </c>
      <c r="M70" s="46">
        <v>75000</v>
      </c>
      <c r="N70" s="40">
        <f t="shared" si="3"/>
        <v>0</v>
      </c>
      <c r="O70" s="1"/>
      <c r="P70" s="1"/>
    </row>
    <row r="71" spans="1:16" ht="15" customHeight="1" hidden="1" outlineLevel="1">
      <c r="A71" s="1"/>
      <c r="B71" s="47" t="s">
        <v>126</v>
      </c>
      <c r="C71" s="154" t="s">
        <v>127</v>
      </c>
      <c r="D71" s="154"/>
      <c r="E71" s="154"/>
      <c r="F71" s="154"/>
      <c r="G71" s="154"/>
      <c r="H71" s="154"/>
      <c r="I71" s="154"/>
      <c r="J71" s="154"/>
      <c r="K71" s="154"/>
      <c r="L71" s="46">
        <f>'[8]Чер 6 полн'!L71-70000-38000</f>
        <v>69436</v>
      </c>
      <c r="M71" s="46">
        <f>'[8]Чер 6 полн'!M71-70000-38000</f>
        <v>69436</v>
      </c>
      <c r="N71" s="40">
        <f t="shared" si="3"/>
        <v>0</v>
      </c>
      <c r="O71" s="1"/>
      <c r="P71" s="1"/>
    </row>
    <row r="72" spans="1:16" ht="12.75" hidden="1" outlineLevel="1">
      <c r="A72" s="1"/>
      <c r="B72" s="47" t="s">
        <v>128</v>
      </c>
      <c r="C72" s="154" t="s">
        <v>129</v>
      </c>
      <c r="D72" s="154"/>
      <c r="E72" s="154"/>
      <c r="F72" s="154"/>
      <c r="G72" s="154"/>
      <c r="H72" s="154"/>
      <c r="I72" s="154"/>
      <c r="J72" s="154"/>
      <c r="K72" s="154"/>
      <c r="L72" s="46">
        <f>'[8]Чер 6 полн'!L72-21000</f>
        <v>37145</v>
      </c>
      <c r="M72" s="46">
        <f>'[8]Чер 6 полн'!M72-21000</f>
        <v>37145</v>
      </c>
      <c r="N72" s="40">
        <f t="shared" si="3"/>
        <v>0</v>
      </c>
      <c r="O72" s="1"/>
      <c r="P72" s="1"/>
    </row>
    <row r="73" spans="1:16" ht="13.5" collapsed="1" thickBot="1">
      <c r="A73" s="1"/>
      <c r="B73" s="45" t="s">
        <v>218</v>
      </c>
      <c r="C73" s="142" t="s">
        <v>115</v>
      </c>
      <c r="D73" s="142"/>
      <c r="E73" s="142"/>
      <c r="F73" s="142"/>
      <c r="G73" s="142"/>
      <c r="H73" s="142"/>
      <c r="I73" s="142"/>
      <c r="J73" s="142"/>
      <c r="K73" s="142"/>
      <c r="L73" s="46">
        <f>M73</f>
        <v>13583.559999999998</v>
      </c>
      <c r="M73" s="43">
        <f>SUM(M74:M90)-63000-6000</f>
        <v>13583.559999999998</v>
      </c>
      <c r="N73" s="40">
        <f t="shared" si="3"/>
        <v>0</v>
      </c>
      <c r="O73" s="1"/>
      <c r="P73" s="1"/>
    </row>
    <row r="74" spans="1:16" ht="12.75" hidden="1" outlineLevel="1">
      <c r="A74" s="1"/>
      <c r="B74" s="47" t="s">
        <v>130</v>
      </c>
      <c r="C74" s="154" t="s">
        <v>131</v>
      </c>
      <c r="D74" s="154"/>
      <c r="E74" s="154"/>
      <c r="F74" s="154"/>
      <c r="G74" s="154"/>
      <c r="H74" s="154"/>
      <c r="I74" s="154"/>
      <c r="J74" s="154"/>
      <c r="K74" s="154"/>
      <c r="L74" s="46">
        <f>'[8]Чер 6 полн'!L74</f>
        <v>2362.25</v>
      </c>
      <c r="M74" s="46">
        <f>'[8]Чер 6 полн'!M74</f>
        <v>2362.25</v>
      </c>
      <c r="N74" s="40">
        <f t="shared" si="3"/>
        <v>0</v>
      </c>
      <c r="O74" s="1"/>
      <c r="P74" s="1"/>
    </row>
    <row r="75" spans="1:16" ht="12.75" hidden="1" outlineLevel="1">
      <c r="A75" s="1"/>
      <c r="B75" s="47" t="s">
        <v>132</v>
      </c>
      <c r="C75" s="154" t="s">
        <v>133</v>
      </c>
      <c r="D75" s="154"/>
      <c r="E75" s="154"/>
      <c r="F75" s="154"/>
      <c r="G75" s="154"/>
      <c r="H75" s="154"/>
      <c r="I75" s="154"/>
      <c r="J75" s="154"/>
      <c r="K75" s="154"/>
      <c r="L75" s="46" t="str">
        <f>'[8]Чер 6 полн'!L75</f>
        <v> </v>
      </c>
      <c r="M75" s="46" t="str">
        <f>'[8]Чер 6 полн'!M75</f>
        <v> </v>
      </c>
      <c r="N75" s="40" t="e">
        <f t="shared" si="3"/>
        <v>#VALUE!</v>
      </c>
      <c r="O75" s="1"/>
      <c r="P75" s="1"/>
    </row>
    <row r="76" spans="1:16" ht="12.75" hidden="1" outlineLevel="1">
      <c r="A76" s="1"/>
      <c r="B76" s="47" t="s">
        <v>134</v>
      </c>
      <c r="C76" s="154" t="s">
        <v>135</v>
      </c>
      <c r="D76" s="154"/>
      <c r="E76" s="154"/>
      <c r="F76" s="154"/>
      <c r="G76" s="154"/>
      <c r="H76" s="154"/>
      <c r="I76" s="154"/>
      <c r="J76" s="154"/>
      <c r="K76" s="154"/>
      <c r="L76" s="46">
        <f>'[8]Чер 6 полн'!L76</f>
        <v>21434</v>
      </c>
      <c r="M76" s="46">
        <f>'[8]Чер 6 полн'!M76</f>
        <v>21434</v>
      </c>
      <c r="N76" s="40">
        <f t="shared" si="3"/>
        <v>0</v>
      </c>
      <c r="O76" s="1"/>
      <c r="P76" s="1"/>
    </row>
    <row r="77" spans="1:16" ht="12.75" hidden="1" outlineLevel="1">
      <c r="A77" s="1"/>
      <c r="B77" s="47" t="s">
        <v>136</v>
      </c>
      <c r="C77" s="154" t="s">
        <v>137</v>
      </c>
      <c r="D77" s="154"/>
      <c r="E77" s="154"/>
      <c r="F77" s="154"/>
      <c r="G77" s="154"/>
      <c r="H77" s="154"/>
      <c r="I77" s="154"/>
      <c r="J77" s="154"/>
      <c r="K77" s="154"/>
      <c r="L77" s="46">
        <f>'[8]Чер 6 полн'!L77</f>
        <v>782.22</v>
      </c>
      <c r="M77" s="46">
        <f>'[8]Чер 6 полн'!M77</f>
        <v>782.22</v>
      </c>
      <c r="N77" s="40">
        <f t="shared" si="3"/>
        <v>0</v>
      </c>
      <c r="O77" s="1"/>
      <c r="P77" s="1"/>
    </row>
    <row r="78" spans="1:16" ht="12.75" hidden="1" outlineLevel="1">
      <c r="A78" s="1"/>
      <c r="B78" s="47" t="s">
        <v>138</v>
      </c>
      <c r="C78" s="154" t="s">
        <v>139</v>
      </c>
      <c r="D78" s="154"/>
      <c r="E78" s="154"/>
      <c r="F78" s="154"/>
      <c r="G78" s="154"/>
      <c r="H78" s="154"/>
      <c r="I78" s="154"/>
      <c r="J78" s="154"/>
      <c r="K78" s="154"/>
      <c r="L78" s="46">
        <f>'[8]Чер 6 полн'!L78</f>
        <v>3489</v>
      </c>
      <c r="M78" s="46">
        <f>'[8]Чер 6 полн'!M78</f>
        <v>3489</v>
      </c>
      <c r="N78" s="40">
        <f t="shared" si="3"/>
        <v>0</v>
      </c>
      <c r="O78" s="1"/>
      <c r="P78" s="1"/>
    </row>
    <row r="79" spans="1:16" ht="12.75" hidden="1" outlineLevel="1">
      <c r="A79" s="1"/>
      <c r="B79" s="47" t="s">
        <v>140</v>
      </c>
      <c r="C79" s="154" t="s">
        <v>141</v>
      </c>
      <c r="D79" s="154"/>
      <c r="E79" s="154"/>
      <c r="F79" s="154"/>
      <c r="G79" s="154"/>
      <c r="H79" s="154"/>
      <c r="I79" s="154"/>
      <c r="J79" s="154"/>
      <c r="K79" s="154"/>
      <c r="L79" s="46">
        <f>'[8]Чер 6 полн'!L79</f>
        <v>13189.76</v>
      </c>
      <c r="M79" s="46">
        <f>'[8]Чер 6 полн'!M79</f>
        <v>13189.76</v>
      </c>
      <c r="N79" s="40">
        <f t="shared" si="3"/>
        <v>0</v>
      </c>
      <c r="O79" s="1"/>
      <c r="P79" s="1"/>
    </row>
    <row r="80" spans="1:16" ht="12.75" hidden="1" outlineLevel="1">
      <c r="A80" s="1"/>
      <c r="B80" s="47" t="s">
        <v>142</v>
      </c>
      <c r="C80" s="154" t="s">
        <v>143</v>
      </c>
      <c r="D80" s="154"/>
      <c r="E80" s="154"/>
      <c r="F80" s="154"/>
      <c r="G80" s="154"/>
      <c r="H80" s="154"/>
      <c r="I80" s="154"/>
      <c r="J80" s="154"/>
      <c r="K80" s="154"/>
      <c r="L80" s="46" t="str">
        <f>'[8]Чер 6 полн'!L80</f>
        <v> </v>
      </c>
      <c r="M80" s="46" t="str">
        <f>'[8]Чер 6 полн'!M80</f>
        <v> </v>
      </c>
      <c r="N80" s="40" t="e">
        <f t="shared" si="3"/>
        <v>#VALUE!</v>
      </c>
      <c r="O80" s="1"/>
      <c r="P80" s="1"/>
    </row>
    <row r="81" spans="1:16" ht="12.75" hidden="1" outlineLevel="1">
      <c r="A81" s="1"/>
      <c r="B81" s="47" t="s">
        <v>144</v>
      </c>
      <c r="C81" s="154" t="s">
        <v>145</v>
      </c>
      <c r="D81" s="154"/>
      <c r="E81" s="154"/>
      <c r="F81" s="154"/>
      <c r="G81" s="154"/>
      <c r="H81" s="154"/>
      <c r="I81" s="154"/>
      <c r="J81" s="154"/>
      <c r="K81" s="154"/>
      <c r="L81" s="46">
        <f>'[8]Чер 6 полн'!L81</f>
        <v>19811.29</v>
      </c>
      <c r="M81" s="46">
        <f>'[8]Чер 6 полн'!M81</f>
        <v>19811.29</v>
      </c>
      <c r="N81" s="40">
        <f t="shared" si="3"/>
        <v>0</v>
      </c>
      <c r="O81" s="1"/>
      <c r="P81" s="1"/>
    </row>
    <row r="82" spans="1:16" ht="12.75" hidden="1" outlineLevel="1">
      <c r="A82" s="1"/>
      <c r="B82" s="47" t="s">
        <v>146</v>
      </c>
      <c r="C82" s="154" t="s">
        <v>147</v>
      </c>
      <c r="D82" s="154"/>
      <c r="E82" s="154"/>
      <c r="F82" s="154"/>
      <c r="G82" s="154"/>
      <c r="H82" s="154"/>
      <c r="I82" s="154"/>
      <c r="J82" s="154"/>
      <c r="K82" s="154"/>
      <c r="L82" s="46">
        <f>'[8]Чер 6 полн'!L82</f>
        <v>286</v>
      </c>
      <c r="M82" s="46">
        <f>'[8]Чер 6 полн'!M82</f>
        <v>286</v>
      </c>
      <c r="N82" s="40">
        <f t="shared" si="3"/>
        <v>0</v>
      </c>
      <c r="O82" s="1"/>
      <c r="P82" s="1"/>
    </row>
    <row r="83" spans="1:16" ht="12.75" hidden="1" outlineLevel="1">
      <c r="A83" s="1"/>
      <c r="B83" s="47" t="s">
        <v>148</v>
      </c>
      <c r="C83" s="154" t="s">
        <v>149</v>
      </c>
      <c r="D83" s="154"/>
      <c r="E83" s="154"/>
      <c r="F83" s="154"/>
      <c r="G83" s="154"/>
      <c r="H83" s="154"/>
      <c r="I83" s="154"/>
      <c r="J83" s="154"/>
      <c r="K83" s="154"/>
      <c r="L83" s="46">
        <f>'[8]Чер 6 полн'!L83</f>
        <v>108</v>
      </c>
      <c r="M83" s="46">
        <f>'[8]Чер 6 полн'!M83</f>
        <v>108</v>
      </c>
      <c r="N83" s="40">
        <f t="shared" si="3"/>
        <v>0</v>
      </c>
      <c r="O83" s="1"/>
      <c r="P83" s="1"/>
    </row>
    <row r="84" spans="1:16" ht="12.75" hidden="1" outlineLevel="1">
      <c r="A84" s="1"/>
      <c r="B84" s="47" t="s">
        <v>150</v>
      </c>
      <c r="C84" s="154" t="s">
        <v>151</v>
      </c>
      <c r="D84" s="154"/>
      <c r="E84" s="154"/>
      <c r="F84" s="154"/>
      <c r="G84" s="154"/>
      <c r="H84" s="154"/>
      <c r="I84" s="154"/>
      <c r="J84" s="154"/>
      <c r="K84" s="154"/>
      <c r="L84" s="46">
        <f>'[8]Чер 6 полн'!L84</f>
        <v>362.31</v>
      </c>
      <c r="M84" s="46">
        <f>'[8]Чер 6 полн'!M84</f>
        <v>362.31</v>
      </c>
      <c r="N84" s="40">
        <f t="shared" si="3"/>
        <v>0</v>
      </c>
      <c r="O84" s="1"/>
      <c r="P84" s="1"/>
    </row>
    <row r="85" spans="1:16" ht="12.75" hidden="1" outlineLevel="1">
      <c r="A85" s="1"/>
      <c r="B85" s="47" t="s">
        <v>152</v>
      </c>
      <c r="C85" s="154" t="s">
        <v>153</v>
      </c>
      <c r="D85" s="154"/>
      <c r="E85" s="154"/>
      <c r="F85" s="154"/>
      <c r="G85" s="154"/>
      <c r="H85" s="154"/>
      <c r="I85" s="154"/>
      <c r="J85" s="154"/>
      <c r="K85" s="154"/>
      <c r="L85" s="46">
        <f>'[8]Чер 6 полн'!L85</f>
        <v>7195.83</v>
      </c>
      <c r="M85" s="46">
        <f>'[8]Чер 6 полн'!M85</f>
        <v>7195.83</v>
      </c>
      <c r="N85" s="40">
        <f t="shared" si="3"/>
        <v>0</v>
      </c>
      <c r="O85" s="1"/>
      <c r="P85" s="1"/>
    </row>
    <row r="86" spans="1:16" ht="12.75" hidden="1" outlineLevel="1">
      <c r="A86" s="1"/>
      <c r="B86" s="47" t="s">
        <v>154</v>
      </c>
      <c r="C86" s="154" t="s">
        <v>155</v>
      </c>
      <c r="D86" s="154"/>
      <c r="E86" s="154"/>
      <c r="F86" s="154"/>
      <c r="G86" s="154"/>
      <c r="H86" s="154"/>
      <c r="I86" s="154"/>
      <c r="J86" s="154"/>
      <c r="K86" s="154"/>
      <c r="L86" s="46">
        <f>'[8]Чер 6 полн'!L86</f>
        <v>4033.33</v>
      </c>
      <c r="M86" s="46">
        <f>'[8]Чер 6 полн'!M86</f>
        <v>4033.33</v>
      </c>
      <c r="N86" s="40">
        <f t="shared" si="3"/>
        <v>0</v>
      </c>
      <c r="O86" s="1"/>
      <c r="P86" s="1"/>
    </row>
    <row r="87" spans="1:16" ht="12.75" hidden="1" outlineLevel="1">
      <c r="A87" s="1"/>
      <c r="B87" s="47" t="s">
        <v>156</v>
      </c>
      <c r="C87" s="154" t="s">
        <v>157</v>
      </c>
      <c r="D87" s="154"/>
      <c r="E87" s="154"/>
      <c r="F87" s="154"/>
      <c r="G87" s="154"/>
      <c r="H87" s="154"/>
      <c r="I87" s="154"/>
      <c r="J87" s="154"/>
      <c r="K87" s="154"/>
      <c r="L87" s="46">
        <f>'[8]Чер 6 полн'!L87</f>
        <v>3310</v>
      </c>
      <c r="M87" s="46">
        <f>'[8]Чер 6 полн'!M87</f>
        <v>3310</v>
      </c>
      <c r="N87" s="40">
        <f t="shared" si="3"/>
        <v>0</v>
      </c>
      <c r="O87" s="1"/>
      <c r="P87" s="1"/>
    </row>
    <row r="88" spans="1:16" ht="12.75" hidden="1" outlineLevel="1">
      <c r="A88" s="1"/>
      <c r="B88" s="47" t="s">
        <v>158</v>
      </c>
      <c r="C88" s="154" t="s">
        <v>159</v>
      </c>
      <c r="D88" s="154"/>
      <c r="E88" s="154"/>
      <c r="F88" s="154"/>
      <c r="G88" s="154"/>
      <c r="H88" s="154"/>
      <c r="I88" s="154"/>
      <c r="J88" s="154"/>
      <c r="K88" s="154"/>
      <c r="L88" s="46">
        <f>'[8]Чер 6 полн'!L88</f>
        <v>4252.09</v>
      </c>
      <c r="M88" s="46">
        <f>'[8]Чер 6 полн'!M88</f>
        <v>4252.09</v>
      </c>
      <c r="N88" s="40">
        <f aca="true" t="shared" si="4" ref="N88:N109">L88-M88</f>
        <v>0</v>
      </c>
      <c r="O88" s="1"/>
      <c r="P88" s="1"/>
    </row>
    <row r="89" spans="1:16" ht="12.75" hidden="1" outlineLevel="1">
      <c r="A89" s="1"/>
      <c r="B89" s="47" t="s">
        <v>160</v>
      </c>
      <c r="C89" s="154" t="s">
        <v>161</v>
      </c>
      <c r="D89" s="154"/>
      <c r="E89" s="154"/>
      <c r="F89" s="154"/>
      <c r="G89" s="154"/>
      <c r="H89" s="154"/>
      <c r="I89" s="154"/>
      <c r="J89" s="154"/>
      <c r="K89" s="154"/>
      <c r="L89" s="46">
        <f>'[8]Чер 6 полн'!L89</f>
        <v>967.48</v>
      </c>
      <c r="M89" s="46">
        <f>'[8]Чер 6 полн'!M89</f>
        <v>967.48</v>
      </c>
      <c r="N89" s="40">
        <f t="shared" si="4"/>
        <v>0</v>
      </c>
      <c r="O89" s="1"/>
      <c r="P89" s="1"/>
    </row>
    <row r="90" spans="1:16" ht="12.75" hidden="1" outlineLevel="1">
      <c r="A90" s="1"/>
      <c r="B90" s="111" t="s">
        <v>162</v>
      </c>
      <c r="C90" s="206" t="s">
        <v>163</v>
      </c>
      <c r="D90" s="206"/>
      <c r="E90" s="206"/>
      <c r="F90" s="206"/>
      <c r="G90" s="206"/>
      <c r="H90" s="206"/>
      <c r="I90" s="206"/>
      <c r="J90" s="206"/>
      <c r="K90" s="206"/>
      <c r="L90" s="112">
        <f>'[8]Чер 6 полн'!L90</f>
        <v>1000</v>
      </c>
      <c r="M90" s="112">
        <f>'[8]Чер 6 полн'!M90</f>
        <v>1000</v>
      </c>
      <c r="N90" s="113">
        <f t="shared" si="4"/>
        <v>0</v>
      </c>
      <c r="O90" s="1"/>
      <c r="P90" s="1"/>
    </row>
    <row r="91" spans="1:16" ht="28.5" customHeight="1" collapsed="1" thickBot="1">
      <c r="A91" s="1"/>
      <c r="B91" s="86" t="s">
        <v>164</v>
      </c>
      <c r="C91" s="192" t="s">
        <v>165</v>
      </c>
      <c r="D91" s="192"/>
      <c r="E91" s="192"/>
      <c r="F91" s="192"/>
      <c r="G91" s="192"/>
      <c r="H91" s="192"/>
      <c r="I91" s="192"/>
      <c r="J91" s="192"/>
      <c r="K91" s="192"/>
      <c r="L91" s="95">
        <f>L69+L67+L65+L50+L45+L38+L34+L31</f>
        <v>1143453.8399999999</v>
      </c>
      <c r="M91" s="95">
        <f>M69+M67+M65+M50+M45+M38+M34+M31</f>
        <v>1143453.8399999999</v>
      </c>
      <c r="N91" s="88">
        <f t="shared" si="4"/>
        <v>0</v>
      </c>
      <c r="O91" s="1"/>
      <c r="P91" s="1"/>
    </row>
    <row r="92" spans="1:16" ht="28.5" customHeight="1" thickBot="1">
      <c r="A92" s="1"/>
      <c r="B92" s="86" t="s">
        <v>166</v>
      </c>
      <c r="C92" s="192" t="s">
        <v>219</v>
      </c>
      <c r="D92" s="192"/>
      <c r="E92" s="192"/>
      <c r="F92" s="192"/>
      <c r="G92" s="192"/>
      <c r="H92" s="192"/>
      <c r="I92" s="192"/>
      <c r="J92" s="192"/>
      <c r="K92" s="192"/>
      <c r="L92" s="97">
        <f>L91/H18/7</f>
        <v>28.046383011079193</v>
      </c>
      <c r="M92" s="97">
        <f>M91/H18/7</f>
        <v>28.046383011079193</v>
      </c>
      <c r="N92" s="88">
        <f t="shared" si="4"/>
        <v>0</v>
      </c>
      <c r="O92" s="1"/>
      <c r="P92" s="1"/>
    </row>
    <row r="93" spans="1:16" ht="48.75" customHeight="1" thickBot="1">
      <c r="A93" s="1"/>
      <c r="B93" s="86" t="s">
        <v>168</v>
      </c>
      <c r="C93" s="207" t="s">
        <v>169</v>
      </c>
      <c r="D93" s="207"/>
      <c r="E93" s="207"/>
      <c r="F93" s="207"/>
      <c r="G93" s="207"/>
      <c r="H93" s="207"/>
      <c r="I93" s="207"/>
      <c r="J93" s="207"/>
      <c r="K93" s="207"/>
      <c r="L93" s="97">
        <f>L27-L92</f>
        <v>-5.015604818236891</v>
      </c>
      <c r="M93" s="97">
        <f>M27-M92</f>
        <v>-6.286810677432722</v>
      </c>
      <c r="N93" s="98">
        <f t="shared" si="4"/>
        <v>1.271205859195831</v>
      </c>
      <c r="O93" s="54"/>
      <c r="P93" s="54"/>
    </row>
    <row r="94" spans="1:16" ht="12.75" hidden="1">
      <c r="A94" s="1"/>
      <c r="B94" s="126" t="s">
        <v>170</v>
      </c>
      <c r="C94" s="208" t="s">
        <v>171</v>
      </c>
      <c r="D94" s="208"/>
      <c r="E94" s="208"/>
      <c r="F94" s="208"/>
      <c r="G94" s="208"/>
      <c r="H94" s="208"/>
      <c r="I94" s="208"/>
      <c r="J94" s="208"/>
      <c r="K94" s="208"/>
      <c r="L94" s="127"/>
      <c r="M94" s="127" t="s">
        <v>7</v>
      </c>
      <c r="N94" s="120" t="e">
        <f t="shared" si="4"/>
        <v>#VALUE!</v>
      </c>
      <c r="O94" s="1"/>
      <c r="P94" s="1"/>
    </row>
    <row r="95" spans="1:16" ht="12.75" hidden="1">
      <c r="A95" s="1"/>
      <c r="B95" s="8" t="s">
        <v>172</v>
      </c>
      <c r="C95" s="142" t="s">
        <v>173</v>
      </c>
      <c r="D95" s="142"/>
      <c r="E95" s="142"/>
      <c r="F95" s="142"/>
      <c r="G95" s="142"/>
      <c r="H95" s="142"/>
      <c r="I95" s="142"/>
      <c r="J95" s="142"/>
      <c r="K95" s="142"/>
      <c r="L95" s="43" t="s">
        <v>7</v>
      </c>
      <c r="M95" s="43" t="s">
        <v>7</v>
      </c>
      <c r="N95" s="9" t="e">
        <f t="shared" si="4"/>
        <v>#VALUE!</v>
      </c>
      <c r="O95" s="1"/>
      <c r="P95" s="1"/>
    </row>
    <row r="96" spans="1:16" ht="12.75" hidden="1">
      <c r="A96" s="1"/>
      <c r="B96" s="8" t="s">
        <v>174</v>
      </c>
      <c r="C96" s="142" t="s">
        <v>175</v>
      </c>
      <c r="D96" s="142"/>
      <c r="E96" s="142"/>
      <c r="F96" s="142"/>
      <c r="G96" s="142"/>
      <c r="H96" s="142"/>
      <c r="I96" s="142"/>
      <c r="J96" s="142"/>
      <c r="K96" s="142"/>
      <c r="L96" s="43" t="s">
        <v>7</v>
      </c>
      <c r="M96" s="43" t="s">
        <v>7</v>
      </c>
      <c r="N96" s="9" t="e">
        <f t="shared" si="4"/>
        <v>#VALUE!</v>
      </c>
      <c r="O96" s="1"/>
      <c r="P96" s="1"/>
    </row>
    <row r="97" spans="1:16" ht="12.75" hidden="1">
      <c r="A97" s="1"/>
      <c r="B97" s="8" t="s">
        <v>176</v>
      </c>
      <c r="C97" s="142" t="s">
        <v>177</v>
      </c>
      <c r="D97" s="142"/>
      <c r="E97" s="142"/>
      <c r="F97" s="142"/>
      <c r="G97" s="142"/>
      <c r="H97" s="142"/>
      <c r="I97" s="142"/>
      <c r="J97" s="142"/>
      <c r="K97" s="142"/>
      <c r="L97" s="43" t="s">
        <v>7</v>
      </c>
      <c r="M97" s="43" t="s">
        <v>7</v>
      </c>
      <c r="N97" s="9" t="e">
        <f t="shared" si="4"/>
        <v>#VALUE!</v>
      </c>
      <c r="O97" s="1"/>
      <c r="P97" s="1"/>
    </row>
    <row r="98" spans="1:16" ht="12.75" hidden="1">
      <c r="A98" s="1"/>
      <c r="B98" s="8" t="s">
        <v>178</v>
      </c>
      <c r="C98" s="142" t="s">
        <v>179</v>
      </c>
      <c r="D98" s="142"/>
      <c r="E98" s="142"/>
      <c r="F98" s="142"/>
      <c r="G98" s="142"/>
      <c r="H98" s="142"/>
      <c r="I98" s="142"/>
      <c r="J98" s="142"/>
      <c r="K98" s="142"/>
      <c r="L98" s="43" t="s">
        <v>7</v>
      </c>
      <c r="M98" s="43" t="s">
        <v>7</v>
      </c>
      <c r="N98" s="9" t="e">
        <f t="shared" si="4"/>
        <v>#VALUE!</v>
      </c>
      <c r="O98" s="1"/>
      <c r="P98" s="1"/>
    </row>
    <row r="99" spans="1:16" ht="12.75" hidden="1">
      <c r="A99" s="1"/>
      <c r="B99" s="56" t="s">
        <v>180</v>
      </c>
      <c r="C99" s="150" t="s">
        <v>181</v>
      </c>
      <c r="D99" s="150"/>
      <c r="E99" s="150"/>
      <c r="F99" s="150"/>
      <c r="G99" s="150"/>
      <c r="H99" s="150"/>
      <c r="I99" s="150"/>
      <c r="J99" s="150"/>
      <c r="K99" s="150"/>
      <c r="L99" s="39" t="s">
        <v>7</v>
      </c>
      <c r="M99" s="39" t="s">
        <v>7</v>
      </c>
      <c r="N99" s="9" t="e">
        <f t="shared" si="4"/>
        <v>#VALUE!</v>
      </c>
      <c r="O99" s="1"/>
      <c r="P99" s="1"/>
    </row>
    <row r="100" spans="1:16" ht="12.75" hidden="1">
      <c r="A100" s="1"/>
      <c r="B100" s="8" t="s">
        <v>182</v>
      </c>
      <c r="C100" s="142" t="s">
        <v>183</v>
      </c>
      <c r="D100" s="142"/>
      <c r="E100" s="142"/>
      <c r="F100" s="142"/>
      <c r="G100" s="142"/>
      <c r="H100" s="142"/>
      <c r="I100" s="142"/>
      <c r="J100" s="142"/>
      <c r="K100" s="142"/>
      <c r="L100" s="46" t="s">
        <v>7</v>
      </c>
      <c r="M100" s="46" t="s">
        <v>7</v>
      </c>
      <c r="N100" s="9" t="e">
        <f t="shared" si="4"/>
        <v>#VALUE!</v>
      </c>
      <c r="O100" s="1"/>
      <c r="P100" s="1"/>
    </row>
    <row r="101" spans="1:16" ht="12.75" hidden="1">
      <c r="A101" s="1"/>
      <c r="B101" s="8" t="s">
        <v>184</v>
      </c>
      <c r="C101" s="142" t="s">
        <v>185</v>
      </c>
      <c r="D101" s="142"/>
      <c r="E101" s="142"/>
      <c r="F101" s="142"/>
      <c r="G101" s="142"/>
      <c r="H101" s="142"/>
      <c r="I101" s="142"/>
      <c r="J101" s="142"/>
      <c r="K101" s="142"/>
      <c r="L101" s="46" t="s">
        <v>7</v>
      </c>
      <c r="M101" s="46" t="s">
        <v>7</v>
      </c>
      <c r="N101" s="9" t="e">
        <f t="shared" si="4"/>
        <v>#VALUE!</v>
      </c>
      <c r="O101" s="1"/>
      <c r="P101" s="1"/>
    </row>
    <row r="102" spans="1:16" ht="12.75" hidden="1">
      <c r="A102" s="1"/>
      <c r="B102" s="12" t="s">
        <v>186</v>
      </c>
      <c r="C102" s="151" t="s">
        <v>187</v>
      </c>
      <c r="D102" s="151"/>
      <c r="E102" s="151"/>
      <c r="F102" s="151"/>
      <c r="G102" s="151"/>
      <c r="H102" s="151"/>
      <c r="I102" s="151"/>
      <c r="J102" s="151"/>
      <c r="K102" s="151"/>
      <c r="L102" s="46" t="s">
        <v>7</v>
      </c>
      <c r="M102" s="46" t="s">
        <v>7</v>
      </c>
      <c r="N102" s="9" t="e">
        <f t="shared" si="4"/>
        <v>#VALUE!</v>
      </c>
      <c r="O102" s="1"/>
      <c r="P102" s="1"/>
    </row>
    <row r="103" spans="1:16" ht="12.75" hidden="1">
      <c r="A103" s="1"/>
      <c r="B103" s="12" t="s">
        <v>188</v>
      </c>
      <c r="C103" s="151" t="s">
        <v>189</v>
      </c>
      <c r="D103" s="151"/>
      <c r="E103" s="151"/>
      <c r="F103" s="151"/>
      <c r="G103" s="151"/>
      <c r="H103" s="151"/>
      <c r="I103" s="151"/>
      <c r="J103" s="151"/>
      <c r="K103" s="151"/>
      <c r="L103" s="46" t="s">
        <v>7</v>
      </c>
      <c r="M103" s="46" t="s">
        <v>7</v>
      </c>
      <c r="N103" s="9" t="e">
        <f t="shared" si="4"/>
        <v>#VALUE!</v>
      </c>
      <c r="O103" s="1"/>
      <c r="P103" s="1"/>
    </row>
    <row r="104" spans="1:16" ht="12.75" hidden="1">
      <c r="A104" s="1"/>
      <c r="B104" s="8" t="s">
        <v>190</v>
      </c>
      <c r="C104" s="142" t="s">
        <v>191</v>
      </c>
      <c r="D104" s="142"/>
      <c r="E104" s="142"/>
      <c r="F104" s="142"/>
      <c r="G104" s="142"/>
      <c r="H104" s="142"/>
      <c r="I104" s="142"/>
      <c r="J104" s="142"/>
      <c r="K104" s="142"/>
      <c r="L104" s="46" t="s">
        <v>7</v>
      </c>
      <c r="M104" s="46" t="s">
        <v>7</v>
      </c>
      <c r="N104" s="9" t="e">
        <f t="shared" si="4"/>
        <v>#VALUE!</v>
      </c>
      <c r="O104" s="1"/>
      <c r="P104" s="1"/>
    </row>
    <row r="105" spans="1:16" ht="12.75" hidden="1">
      <c r="A105" s="1"/>
      <c r="B105" s="8" t="s">
        <v>192</v>
      </c>
      <c r="C105" s="142" t="s">
        <v>193</v>
      </c>
      <c r="D105" s="142"/>
      <c r="E105" s="142"/>
      <c r="F105" s="142"/>
      <c r="G105" s="142"/>
      <c r="H105" s="142"/>
      <c r="I105" s="142"/>
      <c r="J105" s="142"/>
      <c r="K105" s="142"/>
      <c r="L105" s="46" t="s">
        <v>7</v>
      </c>
      <c r="M105" s="46" t="s">
        <v>7</v>
      </c>
      <c r="N105" s="9" t="e">
        <f t="shared" si="4"/>
        <v>#VALUE!</v>
      </c>
      <c r="O105" s="1"/>
      <c r="P105" s="1"/>
    </row>
    <row r="106" spans="1:16" ht="12.75" hidden="1">
      <c r="A106" s="1"/>
      <c r="B106" s="55" t="s">
        <v>194</v>
      </c>
      <c r="C106" s="150" t="s">
        <v>195</v>
      </c>
      <c r="D106" s="150"/>
      <c r="E106" s="150"/>
      <c r="F106" s="150"/>
      <c r="G106" s="150"/>
      <c r="H106" s="150"/>
      <c r="I106" s="150"/>
      <c r="J106" s="150"/>
      <c r="K106" s="150"/>
      <c r="L106" s="57" t="s">
        <v>196</v>
      </c>
      <c r="M106" s="58" t="s">
        <v>7</v>
      </c>
      <c r="N106" s="9" t="e">
        <f t="shared" si="4"/>
        <v>#VALUE!</v>
      </c>
      <c r="O106" s="1"/>
      <c r="P106" s="1"/>
    </row>
    <row r="107" spans="1:16" ht="12.75" hidden="1">
      <c r="A107" s="1"/>
      <c r="B107" s="55" t="s">
        <v>197</v>
      </c>
      <c r="C107" s="150" t="s">
        <v>198</v>
      </c>
      <c r="D107" s="150"/>
      <c r="E107" s="150"/>
      <c r="F107" s="150"/>
      <c r="G107" s="150"/>
      <c r="H107" s="150"/>
      <c r="I107" s="150"/>
      <c r="J107" s="150"/>
      <c r="K107" s="150"/>
      <c r="L107" s="57" t="s">
        <v>196</v>
      </c>
      <c r="M107" s="58" t="s">
        <v>7</v>
      </c>
      <c r="N107" s="9" t="e">
        <f t="shared" si="4"/>
        <v>#VALUE!</v>
      </c>
      <c r="O107" s="1"/>
      <c r="P107" s="1"/>
    </row>
    <row r="108" spans="1:16" ht="12.75" hidden="1">
      <c r="A108" s="1"/>
      <c r="B108" s="55" t="s">
        <v>199</v>
      </c>
      <c r="C108" s="150" t="s">
        <v>200</v>
      </c>
      <c r="D108" s="150"/>
      <c r="E108" s="150"/>
      <c r="F108" s="150"/>
      <c r="G108" s="150"/>
      <c r="H108" s="150"/>
      <c r="I108" s="150"/>
      <c r="J108" s="150"/>
      <c r="K108" s="150"/>
      <c r="L108" s="57" t="s">
        <v>196</v>
      </c>
      <c r="M108" s="58" t="s">
        <v>7</v>
      </c>
      <c r="N108" s="9" t="e">
        <f t="shared" si="4"/>
        <v>#VALUE!</v>
      </c>
      <c r="O108" s="1"/>
      <c r="P108" s="1"/>
    </row>
    <row r="109" spans="1:16" ht="12.75" hidden="1">
      <c r="A109" s="1"/>
      <c r="B109" s="55" t="s">
        <v>201</v>
      </c>
      <c r="C109" s="150" t="s">
        <v>202</v>
      </c>
      <c r="D109" s="150"/>
      <c r="E109" s="150"/>
      <c r="F109" s="150"/>
      <c r="G109" s="150"/>
      <c r="H109" s="150"/>
      <c r="I109" s="150"/>
      <c r="J109" s="150"/>
      <c r="K109" s="150"/>
      <c r="L109" s="57" t="s">
        <v>196</v>
      </c>
      <c r="M109" s="58" t="s">
        <v>7</v>
      </c>
      <c r="N109" s="9" t="e">
        <f t="shared" si="4"/>
        <v>#VALUE!</v>
      </c>
      <c r="O109" s="1"/>
      <c r="P109" s="1"/>
    </row>
    <row r="110" spans="1:16" ht="12.75">
      <c r="A110" s="1"/>
      <c r="B110" s="1" t="s">
        <v>203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7.5" customHeight="1">
      <c r="A111" s="1"/>
      <c r="B111" s="146" t="s">
        <v>204</v>
      </c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"/>
      <c r="O111" s="1"/>
      <c r="P111" s="1"/>
    </row>
    <row r="112" spans="1:16" ht="33.75" customHeight="1">
      <c r="A112" s="1"/>
      <c r="B112" s="146" t="s">
        <v>205</v>
      </c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"/>
      <c r="O112" s="1"/>
      <c r="P112" s="1"/>
    </row>
    <row r="113" spans="1:16" ht="33" customHeight="1">
      <c r="A113" s="1"/>
      <c r="B113" s="146" t="s">
        <v>206</v>
      </c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"/>
      <c r="O113" s="1"/>
      <c r="P113" s="1"/>
    </row>
    <row r="114" spans="1:16" ht="12.75">
      <c r="A114" s="1"/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"/>
      <c r="O114" s="1"/>
      <c r="P114" s="1"/>
    </row>
    <row r="115" spans="1:16" ht="12.75">
      <c r="A115" s="1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"/>
      <c r="O115" s="1"/>
      <c r="P115" s="1"/>
    </row>
    <row r="116" spans="1:16" ht="12.75">
      <c r="A116" s="1"/>
      <c r="B116" s="144" t="s">
        <v>207</v>
      </c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"/>
      <c r="O116" s="1"/>
      <c r="P116" s="1"/>
    </row>
    <row r="117" spans="1:16" ht="12.75">
      <c r="A117" s="1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1"/>
      <c r="O117" s="1"/>
      <c r="P117" s="1"/>
    </row>
    <row r="118" spans="1:16" ht="12.75">
      <c r="A118" s="1"/>
      <c r="M118" s="1"/>
      <c r="N118" s="1"/>
      <c r="O118" s="1"/>
      <c r="P118" s="1"/>
    </row>
    <row r="123" spans="2:12" ht="12.75">
      <c r="B123" s="61" t="s">
        <v>208</v>
      </c>
      <c r="C123" s="61"/>
      <c r="D123" s="145" t="s">
        <v>209</v>
      </c>
      <c r="E123" s="145"/>
      <c r="F123" s="145"/>
      <c r="G123" s="61" t="s">
        <v>210</v>
      </c>
      <c r="H123" s="61"/>
      <c r="I123" s="145" t="s">
        <v>211</v>
      </c>
      <c r="J123" s="145"/>
      <c r="K123" s="1"/>
      <c r="L123" s="1"/>
    </row>
  </sheetData>
  <sheetProtection/>
  <mergeCells count="122">
    <mergeCell ref="B116:M116"/>
    <mergeCell ref="D123:F123"/>
    <mergeCell ref="I123:J123"/>
    <mergeCell ref="C70:K70"/>
    <mergeCell ref="C73:K73"/>
    <mergeCell ref="B112:M112"/>
    <mergeCell ref="B113:M113"/>
    <mergeCell ref="B114:M114"/>
    <mergeCell ref="B115:M115"/>
    <mergeCell ref="C108:K108"/>
    <mergeCell ref="C103:K103"/>
    <mergeCell ref="C104:K104"/>
    <mergeCell ref="C109:K109"/>
    <mergeCell ref="B111:M111"/>
    <mergeCell ref="C105:K105"/>
    <mergeCell ref="C106:K106"/>
    <mergeCell ref="C107:K107"/>
    <mergeCell ref="C100:K100"/>
    <mergeCell ref="C96:K96"/>
    <mergeCell ref="C97:K97"/>
    <mergeCell ref="C98:K98"/>
    <mergeCell ref="C101:K101"/>
    <mergeCell ref="C102:K102"/>
    <mergeCell ref="C89:K89"/>
    <mergeCell ref="C92:K92"/>
    <mergeCell ref="C93:K93"/>
    <mergeCell ref="C94:K94"/>
    <mergeCell ref="C95:K95"/>
    <mergeCell ref="C99:K99"/>
    <mergeCell ref="C81:K81"/>
    <mergeCell ref="C82:K82"/>
    <mergeCell ref="C83:K83"/>
    <mergeCell ref="C84:K84"/>
    <mergeCell ref="C85:K85"/>
    <mergeCell ref="C91:K91"/>
    <mergeCell ref="C90:K90"/>
    <mergeCell ref="C86:K86"/>
    <mergeCell ref="C87:K87"/>
    <mergeCell ref="C88:K88"/>
    <mergeCell ref="C75:K75"/>
    <mergeCell ref="C76:K76"/>
    <mergeCell ref="C77:K77"/>
    <mergeCell ref="C78:K78"/>
    <mergeCell ref="C79:K79"/>
    <mergeCell ref="C80:K80"/>
    <mergeCell ref="C67:K67"/>
    <mergeCell ref="C68:K68"/>
    <mergeCell ref="C69:K69"/>
    <mergeCell ref="C71:K71"/>
    <mergeCell ref="C72:K72"/>
    <mergeCell ref="C74:K74"/>
    <mergeCell ref="C61:K61"/>
    <mergeCell ref="C62:K62"/>
    <mergeCell ref="C63:K63"/>
    <mergeCell ref="C64:K64"/>
    <mergeCell ref="C65:K65"/>
    <mergeCell ref="C66:K66"/>
    <mergeCell ref="C55:K55"/>
    <mergeCell ref="C56:K56"/>
    <mergeCell ref="C57:K57"/>
    <mergeCell ref="C58:K58"/>
    <mergeCell ref="C59:K59"/>
    <mergeCell ref="C60:K60"/>
    <mergeCell ref="C49:K49"/>
    <mergeCell ref="C50:K50"/>
    <mergeCell ref="C51:K51"/>
    <mergeCell ref="C52:K52"/>
    <mergeCell ref="C53:K53"/>
    <mergeCell ref="C54:K54"/>
    <mergeCell ref="C45:K45"/>
    <mergeCell ref="C46:K46"/>
    <mergeCell ref="C47:K47"/>
    <mergeCell ref="C43:K43"/>
    <mergeCell ref="C44:K44"/>
    <mergeCell ref="C48:K48"/>
    <mergeCell ref="C37:K37"/>
    <mergeCell ref="C38:K38"/>
    <mergeCell ref="C39:K39"/>
    <mergeCell ref="C40:K40"/>
    <mergeCell ref="C41:K41"/>
    <mergeCell ref="C42:K42"/>
    <mergeCell ref="C31:K31"/>
    <mergeCell ref="C32:K32"/>
    <mergeCell ref="C33:K33"/>
    <mergeCell ref="C34:K34"/>
    <mergeCell ref="C35:K35"/>
    <mergeCell ref="C36:K36"/>
    <mergeCell ref="C29:K29"/>
    <mergeCell ref="C30:K30"/>
    <mergeCell ref="C22:K22"/>
    <mergeCell ref="C23:K23"/>
    <mergeCell ref="C24:K24"/>
    <mergeCell ref="C25:K25"/>
    <mergeCell ref="C26:K26"/>
    <mergeCell ref="C27:K27"/>
    <mergeCell ref="C17:H17"/>
    <mergeCell ref="I17:K17"/>
    <mergeCell ref="C21:K21"/>
    <mergeCell ref="C18:G18"/>
    <mergeCell ref="H18:K18"/>
    <mergeCell ref="C19:G19"/>
    <mergeCell ref="H19:K19"/>
    <mergeCell ref="C14:D14"/>
    <mergeCell ref="E14:K14"/>
    <mergeCell ref="C15:D15"/>
    <mergeCell ref="E15:K15"/>
    <mergeCell ref="C16:G16"/>
    <mergeCell ref="H16:K16"/>
    <mergeCell ref="C9:K9"/>
    <mergeCell ref="C10:F10"/>
    <mergeCell ref="G10:K10"/>
    <mergeCell ref="C11:K11"/>
    <mergeCell ref="C12:D12"/>
    <mergeCell ref="C13:D13"/>
    <mergeCell ref="E13:K13"/>
    <mergeCell ref="E12:K12"/>
    <mergeCell ref="B2:M2"/>
    <mergeCell ref="B3:M3"/>
    <mergeCell ref="B4:M4"/>
    <mergeCell ref="B5:M5"/>
    <mergeCell ref="B6:M6"/>
    <mergeCell ref="C8:D8"/>
  </mergeCells>
  <printOptions/>
  <pageMargins left="0.74" right="0.44" top="0.17" bottom="0.15" header="0.24" footer="0.17"/>
  <pageSetup horizontalDpi="1200" verticalDpi="12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3"/>
  <sheetViews>
    <sheetView zoomScale="75" zoomScaleNormal="75" zoomScalePageLayoutView="0" workbookViewId="0" topLeftCell="A14">
      <selection activeCell="C42" sqref="C42:K42"/>
    </sheetView>
  </sheetViews>
  <sheetFormatPr defaultColWidth="9.00390625" defaultRowHeight="12.75" outlineLevelRow="1"/>
  <cols>
    <col min="7" max="7" width="8.375" style="0" customWidth="1"/>
    <col min="12" max="12" width="11.875" style="0" customWidth="1"/>
    <col min="13" max="13" width="13.375" style="0" customWidth="1"/>
    <col min="14" max="14" width="12.25390625" style="0" customWidth="1"/>
    <col min="15" max="15" width="18.625" style="0" customWidth="1"/>
  </cols>
  <sheetData>
    <row r="1" spans="1:16" ht="12.7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82" t="s">
        <v>0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"/>
      <c r="O3" s="1"/>
      <c r="P3" s="1"/>
    </row>
    <row r="4" spans="1:16" ht="12.75">
      <c r="A4" s="1"/>
      <c r="B4" s="182" t="s">
        <v>1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"/>
      <c r="O4" s="1"/>
      <c r="P4" s="1"/>
    </row>
    <row r="5" spans="1:16" ht="12.75">
      <c r="A5" s="1"/>
      <c r="B5" s="182" t="s">
        <v>2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"/>
      <c r="O5" s="1"/>
      <c r="P5" s="1"/>
    </row>
    <row r="6" spans="1:16" ht="12.75">
      <c r="A6" s="1"/>
      <c r="B6" s="182" t="s">
        <v>3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"/>
      <c r="O6" s="1"/>
      <c r="P6" s="1"/>
    </row>
    <row r="7" spans="1:16" ht="12.75">
      <c r="A7" s="1"/>
      <c r="B7" s="182" t="s">
        <v>4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83" t="s">
        <v>5</v>
      </c>
      <c r="D9" s="183"/>
      <c r="E9" s="3" t="s">
        <v>224</v>
      </c>
      <c r="F9" s="1"/>
      <c r="G9" s="1"/>
      <c r="H9" s="1"/>
      <c r="I9" s="1"/>
      <c r="J9" s="1"/>
      <c r="K9" s="1"/>
      <c r="L9" s="1"/>
      <c r="M9" s="4" t="s">
        <v>7</v>
      </c>
      <c r="N9" s="114" t="s">
        <v>8</v>
      </c>
      <c r="O9" s="1"/>
      <c r="P9" s="1"/>
    </row>
    <row r="10" spans="1:16" ht="37.5" customHeight="1">
      <c r="A10" s="1"/>
      <c r="B10" s="6"/>
      <c r="C10" s="184" t="s">
        <v>9</v>
      </c>
      <c r="D10" s="184"/>
      <c r="E10" s="184"/>
      <c r="F10" s="184"/>
      <c r="G10" s="184"/>
      <c r="H10" s="184"/>
      <c r="I10" s="184"/>
      <c r="J10" s="184"/>
      <c r="K10" s="184"/>
      <c r="L10" s="7" t="s">
        <v>10</v>
      </c>
      <c r="M10" s="7" t="s">
        <v>11</v>
      </c>
      <c r="N10" s="7" t="s">
        <v>12</v>
      </c>
      <c r="O10" s="1"/>
      <c r="P10" s="1"/>
    </row>
    <row r="11" spans="1:16" ht="12.75">
      <c r="A11" s="1"/>
      <c r="B11" s="8"/>
      <c r="C11" s="172" t="s">
        <v>13</v>
      </c>
      <c r="D11" s="172"/>
      <c r="E11" s="172"/>
      <c r="F11" s="172"/>
      <c r="G11" s="185" t="s">
        <v>14</v>
      </c>
      <c r="H11" s="185"/>
      <c r="I11" s="185"/>
      <c r="J11" s="185"/>
      <c r="K11" s="185"/>
      <c r="L11" s="9"/>
      <c r="M11" s="9"/>
      <c r="N11" s="9"/>
      <c r="O11" s="1"/>
      <c r="P11" s="1"/>
    </row>
    <row r="12" spans="1:16" ht="12.75">
      <c r="A12" s="1"/>
      <c r="B12" s="10" t="s">
        <v>15</v>
      </c>
      <c r="C12" s="175" t="s">
        <v>16</v>
      </c>
      <c r="D12" s="175"/>
      <c r="E12" s="175"/>
      <c r="F12" s="175"/>
      <c r="G12" s="175"/>
      <c r="H12" s="175"/>
      <c r="I12" s="175"/>
      <c r="J12" s="175"/>
      <c r="K12" s="175"/>
      <c r="L12" s="11"/>
      <c r="M12" s="11"/>
      <c r="N12" s="11"/>
      <c r="O12" s="1"/>
      <c r="P12" s="1"/>
    </row>
    <row r="13" spans="1:16" ht="12.75">
      <c r="A13" s="1"/>
      <c r="B13" s="8" t="s">
        <v>17</v>
      </c>
      <c r="C13" s="142" t="s">
        <v>18</v>
      </c>
      <c r="D13" s="142"/>
      <c r="E13" s="179" t="s">
        <v>225</v>
      </c>
      <c r="F13" s="180"/>
      <c r="G13" s="180"/>
      <c r="H13" s="180"/>
      <c r="I13" s="180"/>
      <c r="J13" s="180"/>
      <c r="K13" s="181"/>
      <c r="L13" s="9"/>
      <c r="M13" s="9"/>
      <c r="N13" s="9"/>
      <c r="O13" s="1"/>
      <c r="P13" s="1"/>
    </row>
    <row r="14" spans="1:16" ht="12.75">
      <c r="A14" s="1"/>
      <c r="B14" s="8" t="s">
        <v>20</v>
      </c>
      <c r="C14" s="142" t="s">
        <v>21</v>
      </c>
      <c r="D14" s="142"/>
      <c r="E14" s="176">
        <v>9</v>
      </c>
      <c r="F14" s="177"/>
      <c r="G14" s="177"/>
      <c r="H14" s="177"/>
      <c r="I14" s="177"/>
      <c r="J14" s="177"/>
      <c r="K14" s="178"/>
      <c r="L14" s="9"/>
      <c r="M14" s="9"/>
      <c r="N14" s="9"/>
      <c r="O14" s="1"/>
      <c r="P14" s="1"/>
    </row>
    <row r="15" spans="1:16" ht="12.75">
      <c r="A15" s="1"/>
      <c r="B15" s="8" t="s">
        <v>22</v>
      </c>
      <c r="C15" s="142" t="s">
        <v>23</v>
      </c>
      <c r="D15" s="142"/>
      <c r="E15" s="171">
        <v>6</v>
      </c>
      <c r="F15" s="171"/>
      <c r="G15" s="171"/>
      <c r="H15" s="171"/>
      <c r="I15" s="171"/>
      <c r="J15" s="171"/>
      <c r="K15" s="171"/>
      <c r="L15" s="9"/>
      <c r="M15" s="9"/>
      <c r="N15" s="9"/>
      <c r="O15" s="1"/>
      <c r="P15" s="1"/>
    </row>
    <row r="16" spans="1:16" ht="12.75">
      <c r="A16" s="1"/>
      <c r="B16" s="8" t="s">
        <v>24</v>
      </c>
      <c r="C16" s="142" t="s">
        <v>25</v>
      </c>
      <c r="D16" s="142"/>
      <c r="E16" s="150">
        <v>215</v>
      </c>
      <c r="F16" s="150"/>
      <c r="G16" s="150"/>
      <c r="H16" s="150"/>
      <c r="I16" s="150"/>
      <c r="J16" s="150"/>
      <c r="K16" s="150"/>
      <c r="L16" s="9"/>
      <c r="M16" s="9"/>
      <c r="N16" s="9"/>
      <c r="O16" s="1"/>
      <c r="P16" s="1"/>
    </row>
    <row r="17" spans="1:16" ht="12.75">
      <c r="A17" s="1"/>
      <c r="B17" s="8" t="s">
        <v>26</v>
      </c>
      <c r="C17" s="142" t="s">
        <v>27</v>
      </c>
      <c r="D17" s="142"/>
      <c r="E17" s="142"/>
      <c r="F17" s="142"/>
      <c r="G17" s="142"/>
      <c r="H17" s="170">
        <f>I18</f>
        <v>10753.6</v>
      </c>
      <c r="I17" s="171"/>
      <c r="J17" s="171"/>
      <c r="K17" s="171"/>
      <c r="L17" s="9"/>
      <c r="M17" s="9"/>
      <c r="N17" s="9"/>
      <c r="O17" s="1"/>
      <c r="P17" s="1"/>
    </row>
    <row r="18" spans="1:16" ht="12.75">
      <c r="A18" s="1"/>
      <c r="B18" s="12" t="s">
        <v>28</v>
      </c>
      <c r="C18" s="172" t="s">
        <v>29</v>
      </c>
      <c r="D18" s="172"/>
      <c r="E18" s="172"/>
      <c r="F18" s="172"/>
      <c r="G18" s="172"/>
      <c r="H18" s="172"/>
      <c r="I18" s="173">
        <f>'[7]Угличская 4'!$C$20</f>
        <v>10753.6</v>
      </c>
      <c r="J18" s="174"/>
      <c r="K18" s="174"/>
      <c r="L18" s="9"/>
      <c r="M18" s="9"/>
      <c r="N18" s="9"/>
      <c r="O18" s="1"/>
      <c r="P18" s="1"/>
    </row>
    <row r="19" spans="1:16" ht="12.75">
      <c r="A19" s="1"/>
      <c r="B19" s="8" t="s">
        <v>30</v>
      </c>
      <c r="C19" s="142" t="s">
        <v>31</v>
      </c>
      <c r="D19" s="142"/>
      <c r="E19" s="142"/>
      <c r="F19" s="142"/>
      <c r="G19" s="142"/>
      <c r="H19" s="170">
        <f>I18</f>
        <v>10753.6</v>
      </c>
      <c r="I19" s="171"/>
      <c r="J19" s="171"/>
      <c r="K19" s="171"/>
      <c r="L19" s="9"/>
      <c r="M19" s="9"/>
      <c r="N19" s="9"/>
      <c r="O19" s="1"/>
      <c r="P19" s="1"/>
    </row>
    <row r="20" spans="1:16" ht="13.5" thickBot="1">
      <c r="A20" s="1"/>
      <c r="B20" s="13" t="s">
        <v>32</v>
      </c>
      <c r="C20" s="168" t="s">
        <v>33</v>
      </c>
      <c r="D20" s="168"/>
      <c r="E20" s="168"/>
      <c r="F20" s="168"/>
      <c r="G20" s="168"/>
      <c r="H20" s="169">
        <v>0</v>
      </c>
      <c r="I20" s="169"/>
      <c r="J20" s="169"/>
      <c r="K20" s="169"/>
      <c r="L20" s="14"/>
      <c r="M20" s="14"/>
      <c r="N20" s="14"/>
      <c r="O20" s="1"/>
      <c r="P20" s="1"/>
    </row>
    <row r="21" spans="1:16" ht="22.5" customHeight="1">
      <c r="A21" s="1"/>
      <c r="B21" s="15" t="s">
        <v>34</v>
      </c>
      <c r="C21" s="162" t="s">
        <v>35</v>
      </c>
      <c r="D21" s="163"/>
      <c r="E21" s="163"/>
      <c r="F21" s="163"/>
      <c r="G21" s="163"/>
      <c r="H21" s="163"/>
      <c r="I21" s="163"/>
      <c r="J21" s="163"/>
      <c r="K21" s="164"/>
      <c r="L21" s="16">
        <f>SUM(L22:L25)</f>
        <v>1235115.72</v>
      </c>
      <c r="M21" s="16">
        <f>SUM(M22:M25)</f>
        <v>1150186.7799999998</v>
      </c>
      <c r="N21" s="17"/>
      <c r="O21" s="18">
        <f>O22-L26</f>
        <v>490191.86400000006</v>
      </c>
      <c r="P21" s="1"/>
    </row>
    <row r="22" spans="1:16" ht="12.75">
      <c r="A22" s="1"/>
      <c r="B22" s="19">
        <v>7</v>
      </c>
      <c r="C22" s="143" t="s">
        <v>36</v>
      </c>
      <c r="D22" s="143"/>
      <c r="E22" s="143"/>
      <c r="F22" s="143"/>
      <c r="G22" s="143"/>
      <c r="H22" s="143"/>
      <c r="I22" s="143"/>
      <c r="J22" s="143"/>
      <c r="K22" s="143"/>
      <c r="L22" s="20">
        <f>'[6]Sheet1'!$M$43</f>
        <v>47429.82</v>
      </c>
      <c r="M22" s="20">
        <f>L22</f>
        <v>47429.82</v>
      </c>
      <c r="N22" s="21">
        <f aca="true" t="shared" si="0" ref="N22:N27">L22-M22</f>
        <v>0</v>
      </c>
      <c r="O22" s="22">
        <f>H19*22.92*7</f>
        <v>1725307.584</v>
      </c>
      <c r="P22" s="1"/>
    </row>
    <row r="23" spans="1:16" ht="12.75">
      <c r="A23" s="1"/>
      <c r="B23" s="19">
        <v>8</v>
      </c>
      <c r="C23" s="143" t="s">
        <v>37</v>
      </c>
      <c r="D23" s="143"/>
      <c r="E23" s="143"/>
      <c r="F23" s="143"/>
      <c r="G23" s="143"/>
      <c r="H23" s="143"/>
      <c r="I23" s="143"/>
      <c r="J23" s="143"/>
      <c r="K23" s="143"/>
      <c r="L23" s="20">
        <f>'[6]Sheet1'!$M$44</f>
        <v>618584.6</v>
      </c>
      <c r="M23" s="20">
        <f>L23</f>
        <v>618584.6</v>
      </c>
      <c r="N23" s="21">
        <f t="shared" si="0"/>
        <v>0</v>
      </c>
      <c r="O23" s="23"/>
      <c r="P23" s="1"/>
    </row>
    <row r="24" spans="1:16" ht="12.75">
      <c r="A24" s="1"/>
      <c r="B24" s="19">
        <v>9</v>
      </c>
      <c r="C24" s="143" t="s">
        <v>38</v>
      </c>
      <c r="D24" s="143"/>
      <c r="E24" s="143"/>
      <c r="F24" s="143"/>
      <c r="G24" s="143"/>
      <c r="H24" s="143"/>
      <c r="I24" s="143"/>
      <c r="J24" s="143"/>
      <c r="K24" s="143"/>
      <c r="L24" s="20">
        <f>'[6]Sheet1'!$M$29+'[6]Sheet1'!$M$30+'[6]Sheet1'!$M$31+'[6]Sheet1'!$M$32</f>
        <v>569101.3</v>
      </c>
      <c r="M24" s="20">
        <v>484172.36</v>
      </c>
      <c r="N24" s="21">
        <f t="shared" si="0"/>
        <v>84928.94000000006</v>
      </c>
      <c r="O24" s="23">
        <v>23.9765908709984</v>
      </c>
      <c r="P24" s="1"/>
    </row>
    <row r="25" spans="1:16" ht="12.75" hidden="1">
      <c r="A25" s="1"/>
      <c r="B25" s="19">
        <v>10</v>
      </c>
      <c r="C25" s="143" t="s">
        <v>39</v>
      </c>
      <c r="D25" s="143"/>
      <c r="E25" s="143"/>
      <c r="F25" s="143"/>
      <c r="G25" s="143"/>
      <c r="H25" s="143"/>
      <c r="I25" s="143"/>
      <c r="J25" s="143"/>
      <c r="K25" s="143"/>
      <c r="L25" s="20"/>
      <c r="M25" s="20"/>
      <c r="N25" s="21">
        <f t="shared" si="0"/>
        <v>0</v>
      </c>
      <c r="O25" s="23"/>
      <c r="P25" s="1"/>
    </row>
    <row r="26" spans="1:16" ht="12.75">
      <c r="A26" s="1"/>
      <c r="B26" s="24"/>
      <c r="C26" s="159" t="s">
        <v>40</v>
      </c>
      <c r="D26" s="160"/>
      <c r="E26" s="160"/>
      <c r="F26" s="160"/>
      <c r="G26" s="160"/>
      <c r="H26" s="160"/>
      <c r="I26" s="160"/>
      <c r="J26" s="160"/>
      <c r="K26" s="161"/>
      <c r="L26" s="25">
        <f>L22+L23+L24+L25</f>
        <v>1235115.72</v>
      </c>
      <c r="M26" s="25">
        <f>M22+M23+M24+M25</f>
        <v>1150186.7799999998</v>
      </c>
      <c r="N26" s="26">
        <f t="shared" si="0"/>
        <v>84928.94000000018</v>
      </c>
      <c r="O26" s="23">
        <f>L26/H19/7</f>
        <v>16.40800316704572</v>
      </c>
      <c r="P26" s="1"/>
    </row>
    <row r="27" spans="1:16" s="30" customFormat="1" ht="24.75" customHeight="1" thickBot="1">
      <c r="A27" s="23"/>
      <c r="B27" s="27"/>
      <c r="C27" s="152" t="s">
        <v>41</v>
      </c>
      <c r="D27" s="152"/>
      <c r="E27" s="152"/>
      <c r="F27" s="152"/>
      <c r="G27" s="152"/>
      <c r="H27" s="152"/>
      <c r="I27" s="152"/>
      <c r="J27" s="152"/>
      <c r="K27" s="152"/>
      <c r="L27" s="28">
        <f>L26/H19/5</f>
        <v>22.97120443386401</v>
      </c>
      <c r="M27" s="28">
        <f>M26/H19/5</f>
        <v>21.39166009522392</v>
      </c>
      <c r="N27" s="29">
        <f t="shared" si="0"/>
        <v>1.5795443386400905</v>
      </c>
      <c r="O27" s="23">
        <f>L26/H17/7</f>
        <v>16.40800316704572</v>
      </c>
      <c r="P27" s="23"/>
    </row>
    <row r="28" spans="1:16" s="30" customFormat="1" ht="13.5" thickBot="1">
      <c r="A28" s="23"/>
      <c r="B28" s="31"/>
      <c r="C28" s="32"/>
      <c r="D28" s="33"/>
      <c r="E28" s="33"/>
      <c r="F28" s="33"/>
      <c r="G28" s="33"/>
      <c r="H28" s="33"/>
      <c r="I28" s="33"/>
      <c r="J28" s="33"/>
      <c r="K28" s="34"/>
      <c r="L28" s="35"/>
      <c r="M28" s="35"/>
      <c r="N28" s="35"/>
      <c r="O28" s="23"/>
      <c r="P28" s="23"/>
    </row>
    <row r="29" spans="1:16" ht="12.75">
      <c r="A29" s="1"/>
      <c r="B29" s="36" t="s">
        <v>42</v>
      </c>
      <c r="C29" s="158" t="s">
        <v>43</v>
      </c>
      <c r="D29" s="158"/>
      <c r="E29" s="158"/>
      <c r="F29" s="158"/>
      <c r="G29" s="158"/>
      <c r="H29" s="158"/>
      <c r="I29" s="158"/>
      <c r="J29" s="158"/>
      <c r="K29" s="158"/>
      <c r="L29" s="37"/>
      <c r="M29" s="37"/>
      <c r="N29" s="17">
        <f aca="true" t="shared" si="1" ref="N29:N43">L29-M29</f>
        <v>0</v>
      </c>
      <c r="O29" s="1"/>
      <c r="P29" s="1"/>
    </row>
    <row r="30" spans="1:16" ht="12.75">
      <c r="A30" s="2"/>
      <c r="B30" s="38">
        <v>11</v>
      </c>
      <c r="C30" s="150" t="s">
        <v>45</v>
      </c>
      <c r="D30" s="150"/>
      <c r="E30" s="150"/>
      <c r="F30" s="150"/>
      <c r="G30" s="150"/>
      <c r="H30" s="150"/>
      <c r="I30" s="150"/>
      <c r="J30" s="150"/>
      <c r="K30" s="150"/>
      <c r="L30" s="39">
        <f>L31+L34+L38+L45</f>
        <v>742629.3600000001</v>
      </c>
      <c r="M30" s="39">
        <f>M31+M34+M38+M45</f>
        <v>742629.3600000001</v>
      </c>
      <c r="N30" s="40">
        <f t="shared" si="1"/>
        <v>0</v>
      </c>
      <c r="O30" s="18">
        <f>L26-L25</f>
        <v>1235115.72</v>
      </c>
      <c r="P30" s="1"/>
    </row>
    <row r="31" spans="1:16" ht="12.75">
      <c r="A31" s="1"/>
      <c r="B31" s="41" t="s">
        <v>46</v>
      </c>
      <c r="C31" s="150" t="s">
        <v>47</v>
      </c>
      <c r="D31" s="150"/>
      <c r="E31" s="150"/>
      <c r="F31" s="150"/>
      <c r="G31" s="150"/>
      <c r="H31" s="150"/>
      <c r="I31" s="150"/>
      <c r="J31" s="150"/>
      <c r="K31" s="150"/>
      <c r="L31" s="39">
        <f>SUM(L32:L33)</f>
        <v>531775.41</v>
      </c>
      <c r="M31" s="39">
        <f>SUM(M32:M33)</f>
        <v>531775.41</v>
      </c>
      <c r="N31" s="40">
        <f t="shared" si="1"/>
        <v>0</v>
      </c>
      <c r="O31" s="1">
        <f>O30/H19/7</f>
        <v>16.40800316704572</v>
      </c>
      <c r="P31" s="1"/>
    </row>
    <row r="32" spans="1:16" ht="12.75">
      <c r="A32" s="1"/>
      <c r="B32" s="42" t="s">
        <v>48</v>
      </c>
      <c r="C32" s="142" t="s">
        <v>49</v>
      </c>
      <c r="D32" s="142"/>
      <c r="E32" s="142"/>
      <c r="F32" s="142"/>
      <c r="G32" s="142"/>
      <c r="H32" s="142"/>
      <c r="I32" s="142"/>
      <c r="J32" s="142"/>
      <c r="K32" s="142"/>
      <c r="L32" s="43">
        <f>'[6]Sheet1'!$M$64</f>
        <v>301864.33</v>
      </c>
      <c r="M32" s="43">
        <f>L32</f>
        <v>301864.33</v>
      </c>
      <c r="N32" s="40">
        <f t="shared" si="1"/>
        <v>0</v>
      </c>
      <c r="O32" s="1"/>
      <c r="P32" s="1"/>
    </row>
    <row r="33" spans="1:16" ht="12.75">
      <c r="A33" s="1"/>
      <c r="B33" s="42" t="s">
        <v>50</v>
      </c>
      <c r="C33" s="142" t="s">
        <v>51</v>
      </c>
      <c r="D33" s="142"/>
      <c r="E33" s="142"/>
      <c r="F33" s="142"/>
      <c r="G33" s="142"/>
      <c r="H33" s="142"/>
      <c r="I33" s="142"/>
      <c r="J33" s="142"/>
      <c r="K33" s="142"/>
      <c r="L33" s="43">
        <f>'[6]Sheet1'!$M$65</f>
        <v>229911.08</v>
      </c>
      <c r="M33" s="43">
        <f>L33</f>
        <v>229911.08</v>
      </c>
      <c r="N33" s="40">
        <f t="shared" si="1"/>
        <v>0</v>
      </c>
      <c r="O33" s="1"/>
      <c r="P33" s="1"/>
    </row>
    <row r="34" spans="1:16" ht="12.75">
      <c r="A34" s="1"/>
      <c r="B34" s="41" t="s">
        <v>52</v>
      </c>
      <c r="C34" s="150" t="s">
        <v>53</v>
      </c>
      <c r="D34" s="150"/>
      <c r="E34" s="150"/>
      <c r="F34" s="150"/>
      <c r="G34" s="150"/>
      <c r="H34" s="150"/>
      <c r="I34" s="150"/>
      <c r="J34" s="150"/>
      <c r="K34" s="150"/>
      <c r="L34" s="39">
        <f>SUM(L35:L37)</f>
        <v>117413.29</v>
      </c>
      <c r="M34" s="39">
        <f>SUM(M35:M37)</f>
        <v>117413.29</v>
      </c>
      <c r="N34" s="40">
        <f t="shared" si="1"/>
        <v>0</v>
      </c>
      <c r="O34" s="1"/>
      <c r="P34" s="1"/>
    </row>
    <row r="35" spans="1:16" ht="12.75">
      <c r="A35" s="1"/>
      <c r="B35" s="42" t="s">
        <v>54</v>
      </c>
      <c r="C35" s="142" t="s">
        <v>55</v>
      </c>
      <c r="D35" s="142"/>
      <c r="E35" s="142"/>
      <c r="F35" s="142"/>
      <c r="G35" s="142"/>
      <c r="H35" s="142"/>
      <c r="I35" s="142"/>
      <c r="J35" s="142"/>
      <c r="K35" s="142"/>
      <c r="L35" s="43">
        <f>'[6]Sheet1'!$M$67</f>
        <v>43513.88</v>
      </c>
      <c r="M35" s="43">
        <f>L35</f>
        <v>43513.88</v>
      </c>
      <c r="N35" s="40">
        <f t="shared" si="1"/>
        <v>0</v>
      </c>
      <c r="O35" s="1"/>
      <c r="P35" s="1"/>
    </row>
    <row r="36" spans="1:16" ht="12.75">
      <c r="A36" s="1"/>
      <c r="B36" s="42" t="s">
        <v>56</v>
      </c>
      <c r="C36" s="142" t="s">
        <v>57</v>
      </c>
      <c r="D36" s="142"/>
      <c r="E36" s="142"/>
      <c r="F36" s="142"/>
      <c r="G36" s="142"/>
      <c r="H36" s="142"/>
      <c r="I36" s="142"/>
      <c r="J36" s="142"/>
      <c r="K36" s="142"/>
      <c r="L36" s="43">
        <f>'[6]Sheet1'!$M$68</f>
        <v>44383.11</v>
      </c>
      <c r="M36" s="43">
        <f>L36</f>
        <v>44383.11</v>
      </c>
      <c r="N36" s="40">
        <f t="shared" si="1"/>
        <v>0</v>
      </c>
      <c r="O36" s="1"/>
      <c r="P36" s="1"/>
    </row>
    <row r="37" spans="1:16" ht="12.75">
      <c r="A37" s="1"/>
      <c r="B37" s="42" t="s">
        <v>58</v>
      </c>
      <c r="C37" s="142" t="s">
        <v>59</v>
      </c>
      <c r="D37" s="142"/>
      <c r="E37" s="142"/>
      <c r="F37" s="142"/>
      <c r="G37" s="142"/>
      <c r="H37" s="142"/>
      <c r="I37" s="142"/>
      <c r="J37" s="142"/>
      <c r="K37" s="142"/>
      <c r="L37" s="43">
        <f>'[6]Sheet1'!$M$69</f>
        <v>29516.3</v>
      </c>
      <c r="M37" s="43">
        <f>L37</f>
        <v>29516.3</v>
      </c>
      <c r="N37" s="40">
        <f t="shared" si="1"/>
        <v>0</v>
      </c>
      <c r="O37" s="1"/>
      <c r="P37" s="1"/>
    </row>
    <row r="38" spans="1:16" ht="12.75">
      <c r="A38" s="1"/>
      <c r="B38" s="41" t="s">
        <v>60</v>
      </c>
      <c r="C38" s="150" t="s">
        <v>61</v>
      </c>
      <c r="D38" s="150"/>
      <c r="E38" s="150"/>
      <c r="F38" s="150"/>
      <c r="G38" s="150"/>
      <c r="H38" s="150"/>
      <c r="I38" s="150"/>
      <c r="J38" s="150"/>
      <c r="K38" s="150"/>
      <c r="L38" s="39">
        <f>SUM(L39:L44)</f>
        <v>29363.66</v>
      </c>
      <c r="M38" s="39">
        <f>SUM(M39:M44)</f>
        <v>29363.66</v>
      </c>
      <c r="N38" s="44">
        <f t="shared" si="1"/>
        <v>0</v>
      </c>
      <c r="O38" s="1"/>
      <c r="P38" s="1"/>
    </row>
    <row r="39" spans="1:16" ht="12.75">
      <c r="A39" s="1"/>
      <c r="B39" s="42" t="s">
        <v>62</v>
      </c>
      <c r="C39" s="142" t="s">
        <v>63</v>
      </c>
      <c r="D39" s="142"/>
      <c r="E39" s="142"/>
      <c r="F39" s="142"/>
      <c r="G39" s="142"/>
      <c r="H39" s="142"/>
      <c r="I39" s="142"/>
      <c r="J39" s="142"/>
      <c r="K39" s="142"/>
      <c r="L39" s="43">
        <f>'[6]Sheet1'!$M$71</f>
        <v>16084.4</v>
      </c>
      <c r="M39" s="43">
        <f aca="true" t="shared" si="2" ref="M39:M44">L39</f>
        <v>16084.4</v>
      </c>
      <c r="N39" s="40">
        <f t="shared" si="1"/>
        <v>0</v>
      </c>
      <c r="O39" s="1"/>
      <c r="P39" s="1"/>
    </row>
    <row r="40" spans="1:16" ht="12.75">
      <c r="A40" s="1"/>
      <c r="B40" s="42" t="s">
        <v>64</v>
      </c>
      <c r="C40" s="142" t="s">
        <v>65</v>
      </c>
      <c r="D40" s="142"/>
      <c r="E40" s="142"/>
      <c r="F40" s="142"/>
      <c r="G40" s="142"/>
      <c r="H40" s="142"/>
      <c r="I40" s="142"/>
      <c r="J40" s="142"/>
      <c r="K40" s="142"/>
      <c r="L40" s="43">
        <v>0</v>
      </c>
      <c r="M40" s="43">
        <f t="shared" si="2"/>
        <v>0</v>
      </c>
      <c r="N40" s="40">
        <f t="shared" si="1"/>
        <v>0</v>
      </c>
      <c r="O40" s="1"/>
      <c r="P40" s="1"/>
    </row>
    <row r="41" spans="1:16" ht="12.75">
      <c r="A41" s="1"/>
      <c r="B41" s="42" t="s">
        <v>66</v>
      </c>
      <c r="C41" s="142" t="s">
        <v>67</v>
      </c>
      <c r="D41" s="142"/>
      <c r="E41" s="142"/>
      <c r="F41" s="142"/>
      <c r="G41" s="142"/>
      <c r="H41" s="142"/>
      <c r="I41" s="142"/>
      <c r="J41" s="142"/>
      <c r="K41" s="142"/>
      <c r="L41" s="43">
        <f>'[6]Sheet1'!$M$73</f>
        <v>2522.26</v>
      </c>
      <c r="M41" s="43">
        <f t="shared" si="2"/>
        <v>2522.26</v>
      </c>
      <c r="N41" s="40">
        <f t="shared" si="1"/>
        <v>0</v>
      </c>
      <c r="O41" s="1"/>
      <c r="P41" s="1"/>
    </row>
    <row r="42" spans="1:16" ht="12.75">
      <c r="A42" s="1"/>
      <c r="B42" s="42" t="s">
        <v>70</v>
      </c>
      <c r="C42" s="142" t="s">
        <v>71</v>
      </c>
      <c r="D42" s="142"/>
      <c r="E42" s="142"/>
      <c r="F42" s="142"/>
      <c r="G42" s="142"/>
      <c r="H42" s="142"/>
      <c r="I42" s="142"/>
      <c r="J42" s="142"/>
      <c r="K42" s="142"/>
      <c r="L42" s="43">
        <f>'[6]Sheet1'!$M$76</f>
        <v>4625</v>
      </c>
      <c r="M42" s="43">
        <f t="shared" si="2"/>
        <v>4625</v>
      </c>
      <c r="N42" s="40">
        <f t="shared" si="1"/>
        <v>0</v>
      </c>
      <c r="O42" s="1"/>
      <c r="P42" s="1"/>
    </row>
    <row r="43" spans="1:16" ht="12.75">
      <c r="A43" s="1"/>
      <c r="B43" s="42" t="s">
        <v>72</v>
      </c>
      <c r="C43" s="142" t="s">
        <v>73</v>
      </c>
      <c r="D43" s="142"/>
      <c r="E43" s="142"/>
      <c r="F43" s="142"/>
      <c r="G43" s="142"/>
      <c r="H43" s="142"/>
      <c r="I43" s="142"/>
      <c r="J43" s="142"/>
      <c r="K43" s="142"/>
      <c r="L43" s="20">
        <v>4872</v>
      </c>
      <c r="M43" s="43">
        <f t="shared" si="2"/>
        <v>4872</v>
      </c>
      <c r="N43" s="40">
        <f t="shared" si="1"/>
        <v>0</v>
      </c>
      <c r="O43" s="1"/>
      <c r="P43" s="1"/>
    </row>
    <row r="44" spans="1:16" ht="12.75" customHeight="1">
      <c r="A44" s="1"/>
      <c r="B44" s="45" t="s">
        <v>74</v>
      </c>
      <c r="C44" s="142" t="s">
        <v>75</v>
      </c>
      <c r="D44" s="142"/>
      <c r="E44" s="142"/>
      <c r="F44" s="142"/>
      <c r="G44" s="142"/>
      <c r="H44" s="142"/>
      <c r="I44" s="142"/>
      <c r="J44" s="142"/>
      <c r="K44" s="142"/>
      <c r="L44" s="43">
        <f>'[6]Sheet1'!$M$79</f>
        <v>1260</v>
      </c>
      <c r="M44" s="43">
        <f t="shared" si="2"/>
        <v>1260</v>
      </c>
      <c r="N44" s="40"/>
      <c r="O44" s="1"/>
      <c r="P44" s="1"/>
    </row>
    <row r="45" spans="1:16" ht="12.75">
      <c r="A45" s="1"/>
      <c r="B45" s="41" t="s">
        <v>76</v>
      </c>
      <c r="C45" s="150" t="s">
        <v>77</v>
      </c>
      <c r="D45" s="150"/>
      <c r="E45" s="150"/>
      <c r="F45" s="150"/>
      <c r="G45" s="150"/>
      <c r="H45" s="150"/>
      <c r="I45" s="150"/>
      <c r="J45" s="150"/>
      <c r="K45" s="150"/>
      <c r="L45" s="39">
        <f>SUM(L46:L49)</f>
        <v>64076.99999999999</v>
      </c>
      <c r="M45" s="39">
        <f>SUM(M46:M49)</f>
        <v>64076.99999999999</v>
      </c>
      <c r="N45" s="44">
        <f aca="true" t="shared" si="3" ref="N45:N76">L45-M45</f>
        <v>0</v>
      </c>
      <c r="O45" s="1"/>
      <c r="P45" s="1"/>
    </row>
    <row r="46" spans="1:16" ht="12.75">
      <c r="A46" s="1"/>
      <c r="B46" s="42" t="s">
        <v>78</v>
      </c>
      <c r="C46" s="142" t="s">
        <v>79</v>
      </c>
      <c r="D46" s="142"/>
      <c r="E46" s="142"/>
      <c r="F46" s="142"/>
      <c r="G46" s="142"/>
      <c r="H46" s="142"/>
      <c r="I46" s="142"/>
      <c r="J46" s="142"/>
      <c r="K46" s="142"/>
      <c r="L46" s="43">
        <f>'[6]Sheet1'!$M$81</f>
        <v>7364.21</v>
      </c>
      <c r="M46" s="43">
        <f>L46</f>
        <v>7364.21</v>
      </c>
      <c r="N46" s="40">
        <f t="shared" si="3"/>
        <v>0</v>
      </c>
      <c r="O46" s="1"/>
      <c r="P46" s="1"/>
    </row>
    <row r="47" spans="1:16" ht="12.75">
      <c r="A47" s="1"/>
      <c r="B47" s="42" t="s">
        <v>80</v>
      </c>
      <c r="C47" s="142" t="s">
        <v>81</v>
      </c>
      <c r="D47" s="142"/>
      <c r="E47" s="142"/>
      <c r="F47" s="142"/>
      <c r="G47" s="142"/>
      <c r="H47" s="142"/>
      <c r="I47" s="142"/>
      <c r="J47" s="142"/>
      <c r="K47" s="142"/>
      <c r="L47" s="43">
        <f>'[6]Sheet1'!$M$82</f>
        <v>39604.17</v>
      </c>
      <c r="M47" s="43">
        <f>L47</f>
        <v>39604.17</v>
      </c>
      <c r="N47" s="40">
        <f t="shared" si="3"/>
        <v>0</v>
      </c>
      <c r="O47" s="1"/>
      <c r="P47" s="1"/>
    </row>
    <row r="48" spans="1:16" ht="12.75">
      <c r="A48" s="1"/>
      <c r="B48" s="42" t="s">
        <v>82</v>
      </c>
      <c r="C48" s="142" t="s">
        <v>83</v>
      </c>
      <c r="D48" s="142"/>
      <c r="E48" s="142"/>
      <c r="F48" s="142"/>
      <c r="G48" s="142"/>
      <c r="H48" s="142"/>
      <c r="I48" s="142"/>
      <c r="J48" s="142"/>
      <c r="K48" s="142"/>
      <c r="L48" s="43">
        <f>'[6]Sheet1'!$M$83</f>
        <v>11694.13</v>
      </c>
      <c r="M48" s="43">
        <f>L48</f>
        <v>11694.13</v>
      </c>
      <c r="N48" s="40">
        <f t="shared" si="3"/>
        <v>0</v>
      </c>
      <c r="O48" s="1"/>
      <c r="P48" s="1"/>
    </row>
    <row r="49" spans="1:16" ht="12.75">
      <c r="A49" s="1"/>
      <c r="B49" s="42" t="s">
        <v>84</v>
      </c>
      <c r="C49" s="142" t="s">
        <v>85</v>
      </c>
      <c r="D49" s="142"/>
      <c r="E49" s="142"/>
      <c r="F49" s="142"/>
      <c r="G49" s="142"/>
      <c r="H49" s="142"/>
      <c r="I49" s="142"/>
      <c r="J49" s="142"/>
      <c r="K49" s="142"/>
      <c r="L49" s="43">
        <f>'[6]Sheet1'!$M$84</f>
        <v>5414.49</v>
      </c>
      <c r="M49" s="43">
        <f>L49</f>
        <v>5414.49</v>
      </c>
      <c r="N49" s="40">
        <f t="shared" si="3"/>
        <v>0</v>
      </c>
      <c r="O49" s="1"/>
      <c r="P49" s="1"/>
    </row>
    <row r="50" spans="1:16" ht="12.75">
      <c r="A50" s="1"/>
      <c r="B50" s="41" t="s">
        <v>86</v>
      </c>
      <c r="C50" s="150" t="s">
        <v>87</v>
      </c>
      <c r="D50" s="150"/>
      <c r="E50" s="150"/>
      <c r="F50" s="150"/>
      <c r="G50" s="150"/>
      <c r="H50" s="150"/>
      <c r="I50" s="150"/>
      <c r="J50" s="150"/>
      <c r="K50" s="150"/>
      <c r="L50" s="39">
        <f>SUM(L51:L63)</f>
        <v>660278.63</v>
      </c>
      <c r="M50" s="39">
        <f>SUM(M51:M63)</f>
        <v>660278.63</v>
      </c>
      <c r="N50" s="44">
        <f t="shared" si="3"/>
        <v>0</v>
      </c>
      <c r="O50" s="1"/>
      <c r="P50" s="1"/>
    </row>
    <row r="51" spans="1:16" ht="12.75">
      <c r="A51" s="1"/>
      <c r="B51" s="42" t="s">
        <v>88</v>
      </c>
      <c r="C51" s="142" t="s">
        <v>89</v>
      </c>
      <c r="D51" s="142"/>
      <c r="E51" s="142"/>
      <c r="F51" s="142"/>
      <c r="G51" s="142"/>
      <c r="H51" s="142"/>
      <c r="I51" s="142"/>
      <c r="J51" s="142"/>
      <c r="K51" s="142"/>
      <c r="L51" s="43">
        <f>'[6]Sheet1'!$M$86</f>
        <v>71348.29</v>
      </c>
      <c r="M51" s="43">
        <f aca="true" t="shared" si="4" ref="M51:M63">L51</f>
        <v>71348.29</v>
      </c>
      <c r="N51" s="40">
        <f t="shared" si="3"/>
        <v>0</v>
      </c>
      <c r="O51" s="1"/>
      <c r="P51" s="1"/>
    </row>
    <row r="52" spans="1:16" ht="12.75">
      <c r="A52" s="1"/>
      <c r="B52" s="42" t="s">
        <v>90</v>
      </c>
      <c r="C52" s="142" t="s">
        <v>91</v>
      </c>
      <c r="D52" s="142"/>
      <c r="E52" s="142"/>
      <c r="F52" s="142"/>
      <c r="G52" s="142"/>
      <c r="H52" s="142"/>
      <c r="I52" s="142"/>
      <c r="J52" s="142"/>
      <c r="K52" s="142"/>
      <c r="L52" s="43">
        <v>0</v>
      </c>
      <c r="M52" s="43">
        <f t="shared" si="4"/>
        <v>0</v>
      </c>
      <c r="N52" s="40">
        <f t="shared" si="3"/>
        <v>0</v>
      </c>
      <c r="O52" s="1"/>
      <c r="P52" s="1"/>
    </row>
    <row r="53" spans="1:16" ht="12.75">
      <c r="A53" s="1"/>
      <c r="B53" s="42" t="s">
        <v>92</v>
      </c>
      <c r="C53" s="142" t="s">
        <v>93</v>
      </c>
      <c r="D53" s="142"/>
      <c r="E53" s="142"/>
      <c r="F53" s="142"/>
      <c r="G53" s="142"/>
      <c r="H53" s="142"/>
      <c r="I53" s="142"/>
      <c r="J53" s="142"/>
      <c r="K53" s="142"/>
      <c r="L53" s="43">
        <f>'[6]Sheet1'!$M$88</f>
        <v>40040.81</v>
      </c>
      <c r="M53" s="43">
        <f t="shared" si="4"/>
        <v>40040.81</v>
      </c>
      <c r="N53" s="40">
        <f t="shared" si="3"/>
        <v>0</v>
      </c>
      <c r="O53" s="1"/>
      <c r="P53" s="1"/>
    </row>
    <row r="54" spans="1:16" ht="12.75">
      <c r="A54" s="1"/>
      <c r="B54" s="42" t="s">
        <v>94</v>
      </c>
      <c r="C54" s="142" t="s">
        <v>95</v>
      </c>
      <c r="D54" s="142"/>
      <c r="E54" s="142"/>
      <c r="F54" s="142"/>
      <c r="G54" s="142"/>
      <c r="H54" s="142"/>
      <c r="I54" s="142"/>
      <c r="J54" s="142"/>
      <c r="K54" s="142"/>
      <c r="L54" s="43">
        <v>0</v>
      </c>
      <c r="M54" s="43">
        <f t="shared" si="4"/>
        <v>0</v>
      </c>
      <c r="N54" s="40">
        <f t="shared" si="3"/>
        <v>0</v>
      </c>
      <c r="O54" s="1"/>
      <c r="P54" s="1"/>
    </row>
    <row r="55" spans="1:16" ht="12.75">
      <c r="A55" s="1"/>
      <c r="B55" s="42" t="s">
        <v>96</v>
      </c>
      <c r="C55" s="142" t="s">
        <v>97</v>
      </c>
      <c r="D55" s="142"/>
      <c r="E55" s="142"/>
      <c r="F55" s="142"/>
      <c r="G55" s="142"/>
      <c r="H55" s="142"/>
      <c r="I55" s="142"/>
      <c r="J55" s="142"/>
      <c r="K55" s="142"/>
      <c r="L55" s="20">
        <v>12298</v>
      </c>
      <c r="M55" s="43">
        <f t="shared" si="4"/>
        <v>12298</v>
      </c>
      <c r="N55" s="40">
        <f t="shared" si="3"/>
        <v>0</v>
      </c>
      <c r="O55" s="1"/>
      <c r="P55" s="1"/>
    </row>
    <row r="56" spans="1:16" ht="12.75">
      <c r="A56" s="1"/>
      <c r="B56" s="42" t="s">
        <v>98</v>
      </c>
      <c r="C56" s="142" t="s">
        <v>99</v>
      </c>
      <c r="D56" s="142"/>
      <c r="E56" s="142"/>
      <c r="F56" s="142"/>
      <c r="G56" s="142"/>
      <c r="H56" s="142"/>
      <c r="I56" s="142"/>
      <c r="J56" s="142"/>
      <c r="K56" s="142"/>
      <c r="L56" s="43">
        <v>0</v>
      </c>
      <c r="M56" s="43">
        <f t="shared" si="4"/>
        <v>0</v>
      </c>
      <c r="N56" s="40">
        <f t="shared" si="3"/>
        <v>0</v>
      </c>
      <c r="O56" s="1"/>
      <c r="P56" s="1"/>
    </row>
    <row r="57" spans="1:16" ht="12.75">
      <c r="A57" s="1"/>
      <c r="B57" s="42" t="s">
        <v>100</v>
      </c>
      <c r="C57" s="142" t="s">
        <v>101</v>
      </c>
      <c r="D57" s="142"/>
      <c r="E57" s="142"/>
      <c r="F57" s="142"/>
      <c r="G57" s="142"/>
      <c r="H57" s="142"/>
      <c r="I57" s="142"/>
      <c r="J57" s="142"/>
      <c r="K57" s="142"/>
      <c r="L57" s="43">
        <f>'[6]Sheet1'!$M$92</f>
        <v>536591.53</v>
      </c>
      <c r="M57" s="43">
        <f t="shared" si="4"/>
        <v>536591.53</v>
      </c>
      <c r="N57" s="40">
        <f t="shared" si="3"/>
        <v>0</v>
      </c>
      <c r="O57" s="1"/>
      <c r="P57" s="1"/>
    </row>
    <row r="58" spans="1:16" ht="12.75">
      <c r="A58" s="1"/>
      <c r="B58" s="42" t="s">
        <v>102</v>
      </c>
      <c r="C58" s="142" t="s">
        <v>103</v>
      </c>
      <c r="D58" s="142"/>
      <c r="E58" s="142"/>
      <c r="F58" s="142"/>
      <c r="G58" s="142"/>
      <c r="H58" s="142"/>
      <c r="I58" s="142"/>
      <c r="J58" s="142"/>
      <c r="K58" s="142"/>
      <c r="L58" s="43">
        <v>0</v>
      </c>
      <c r="M58" s="43">
        <f t="shared" si="4"/>
        <v>0</v>
      </c>
      <c r="N58" s="40">
        <f t="shared" si="3"/>
        <v>0</v>
      </c>
      <c r="O58" s="1"/>
      <c r="P58" s="1"/>
    </row>
    <row r="59" spans="1:16" ht="12.75">
      <c r="A59" s="1"/>
      <c r="B59" s="42" t="s">
        <v>104</v>
      </c>
      <c r="C59" s="142" t="s">
        <v>105</v>
      </c>
      <c r="D59" s="142"/>
      <c r="E59" s="142"/>
      <c r="F59" s="142"/>
      <c r="G59" s="142"/>
      <c r="H59" s="142"/>
      <c r="I59" s="142"/>
      <c r="J59" s="142"/>
      <c r="K59" s="142"/>
      <c r="L59" s="43">
        <v>0</v>
      </c>
      <c r="M59" s="43">
        <f t="shared" si="4"/>
        <v>0</v>
      </c>
      <c r="N59" s="40">
        <f t="shared" si="3"/>
        <v>0</v>
      </c>
      <c r="O59" s="1"/>
      <c r="P59" s="1"/>
    </row>
    <row r="60" spans="1:16" ht="12.75">
      <c r="A60" s="1"/>
      <c r="B60" s="42" t="s">
        <v>106</v>
      </c>
      <c r="C60" s="142" t="s">
        <v>107</v>
      </c>
      <c r="D60" s="142"/>
      <c r="E60" s="142"/>
      <c r="F60" s="142"/>
      <c r="G60" s="142"/>
      <c r="H60" s="142"/>
      <c r="I60" s="142"/>
      <c r="J60" s="142"/>
      <c r="K60" s="142"/>
      <c r="L60" s="43">
        <v>0</v>
      </c>
      <c r="M60" s="43">
        <f t="shared" si="4"/>
        <v>0</v>
      </c>
      <c r="N60" s="40">
        <f t="shared" si="3"/>
        <v>0</v>
      </c>
      <c r="O60" s="1"/>
      <c r="P60" s="1"/>
    </row>
    <row r="61" spans="1:16" ht="12.75">
      <c r="A61" s="1"/>
      <c r="B61" s="42" t="s">
        <v>108</v>
      </c>
      <c r="C61" s="142" t="s">
        <v>109</v>
      </c>
      <c r="D61" s="142"/>
      <c r="E61" s="142"/>
      <c r="F61" s="142"/>
      <c r="G61" s="142"/>
      <c r="H61" s="142"/>
      <c r="I61" s="142"/>
      <c r="J61" s="142"/>
      <c r="K61" s="142"/>
      <c r="L61" s="43">
        <v>0</v>
      </c>
      <c r="M61" s="43">
        <f t="shared" si="4"/>
        <v>0</v>
      </c>
      <c r="N61" s="40">
        <f t="shared" si="3"/>
        <v>0</v>
      </c>
      <c r="O61" s="1"/>
      <c r="P61" s="1"/>
    </row>
    <row r="62" spans="1:16" ht="12.75">
      <c r="A62" s="1"/>
      <c r="B62" s="42" t="s">
        <v>110</v>
      </c>
      <c r="C62" s="142" t="s">
        <v>111</v>
      </c>
      <c r="D62" s="142"/>
      <c r="E62" s="142"/>
      <c r="F62" s="142"/>
      <c r="G62" s="142"/>
      <c r="H62" s="142"/>
      <c r="I62" s="142"/>
      <c r="J62" s="142"/>
      <c r="K62" s="142"/>
      <c r="L62" s="43">
        <v>0</v>
      </c>
      <c r="M62" s="43">
        <f t="shared" si="4"/>
        <v>0</v>
      </c>
      <c r="N62" s="40">
        <f t="shared" si="3"/>
        <v>0</v>
      </c>
      <c r="O62" s="1"/>
      <c r="P62" s="1"/>
    </row>
    <row r="63" spans="1:16" ht="12.75">
      <c r="A63" s="1"/>
      <c r="B63" s="42" t="s">
        <v>112</v>
      </c>
      <c r="C63" s="142" t="s">
        <v>113</v>
      </c>
      <c r="D63" s="142"/>
      <c r="E63" s="142"/>
      <c r="F63" s="142"/>
      <c r="G63" s="142"/>
      <c r="H63" s="142"/>
      <c r="I63" s="142"/>
      <c r="J63" s="142"/>
      <c r="K63" s="142"/>
      <c r="L63" s="43">
        <v>0</v>
      </c>
      <c r="M63" s="43">
        <f t="shared" si="4"/>
        <v>0</v>
      </c>
      <c r="N63" s="40">
        <f t="shared" si="3"/>
        <v>0</v>
      </c>
      <c r="O63" s="1"/>
      <c r="P63" s="1"/>
    </row>
    <row r="64" spans="1:16" ht="12.75">
      <c r="A64" s="1"/>
      <c r="B64" s="41" t="s">
        <v>114</v>
      </c>
      <c r="C64" s="150" t="s">
        <v>115</v>
      </c>
      <c r="D64" s="150"/>
      <c r="E64" s="150"/>
      <c r="F64" s="150"/>
      <c r="G64" s="150"/>
      <c r="H64" s="150"/>
      <c r="I64" s="150"/>
      <c r="J64" s="150"/>
      <c r="K64" s="150"/>
      <c r="L64" s="39">
        <f>L65+L67+L69</f>
        <v>202507.5</v>
      </c>
      <c r="M64" s="39">
        <f>M65+M67+M69</f>
        <v>202507.5</v>
      </c>
      <c r="N64" s="40">
        <f t="shared" si="3"/>
        <v>0</v>
      </c>
      <c r="O64" s="1"/>
      <c r="P64" s="1"/>
    </row>
    <row r="65" spans="1:16" ht="12.75">
      <c r="A65" s="1"/>
      <c r="B65" s="41" t="s">
        <v>116</v>
      </c>
      <c r="C65" s="150" t="s">
        <v>117</v>
      </c>
      <c r="D65" s="150"/>
      <c r="E65" s="150"/>
      <c r="F65" s="150"/>
      <c r="G65" s="150"/>
      <c r="H65" s="150"/>
      <c r="I65" s="150"/>
      <c r="J65" s="150"/>
      <c r="K65" s="150"/>
      <c r="L65" s="39">
        <f>L66</f>
        <v>1200</v>
      </c>
      <c r="M65" s="39">
        <f>M66</f>
        <v>1200</v>
      </c>
      <c r="N65" s="40">
        <f t="shared" si="3"/>
        <v>0</v>
      </c>
      <c r="O65" s="1"/>
      <c r="P65" s="1"/>
    </row>
    <row r="66" spans="1:16" ht="12.75">
      <c r="A66" s="1"/>
      <c r="B66" s="42" t="s">
        <v>118</v>
      </c>
      <c r="C66" s="142" t="s">
        <v>117</v>
      </c>
      <c r="D66" s="142"/>
      <c r="E66" s="142"/>
      <c r="F66" s="142"/>
      <c r="G66" s="142"/>
      <c r="H66" s="142"/>
      <c r="I66" s="142"/>
      <c r="J66" s="142"/>
      <c r="K66" s="142"/>
      <c r="L66" s="43">
        <v>1200</v>
      </c>
      <c r="M66" s="43">
        <v>1200</v>
      </c>
      <c r="N66" s="40">
        <f t="shared" si="3"/>
        <v>0</v>
      </c>
      <c r="O66" s="1"/>
      <c r="P66" s="1"/>
    </row>
    <row r="67" spans="1:16" ht="12.75">
      <c r="A67" s="1"/>
      <c r="B67" s="41" t="s">
        <v>119</v>
      </c>
      <c r="C67" s="150" t="s">
        <v>120</v>
      </c>
      <c r="D67" s="150"/>
      <c r="E67" s="150"/>
      <c r="F67" s="150"/>
      <c r="G67" s="150"/>
      <c r="H67" s="150"/>
      <c r="I67" s="150"/>
      <c r="J67" s="150"/>
      <c r="K67" s="150"/>
      <c r="L67" s="39">
        <v>307.5</v>
      </c>
      <c r="M67" s="39">
        <v>307.5</v>
      </c>
      <c r="N67" s="40">
        <f t="shared" si="3"/>
        <v>0</v>
      </c>
      <c r="O67" s="1"/>
      <c r="P67" s="1"/>
    </row>
    <row r="68" spans="1:16" ht="12.75">
      <c r="A68" s="1"/>
      <c r="B68" s="42" t="s">
        <v>121</v>
      </c>
      <c r="C68" s="142" t="s">
        <v>122</v>
      </c>
      <c r="D68" s="142"/>
      <c r="E68" s="142"/>
      <c r="F68" s="142"/>
      <c r="G68" s="142"/>
      <c r="H68" s="142"/>
      <c r="I68" s="142"/>
      <c r="J68" s="142"/>
      <c r="K68" s="142"/>
      <c r="L68" s="43">
        <v>308</v>
      </c>
      <c r="M68" s="43">
        <v>308</v>
      </c>
      <c r="N68" s="40">
        <f t="shared" si="3"/>
        <v>0</v>
      </c>
      <c r="O68" s="1"/>
      <c r="P68" s="1"/>
    </row>
    <row r="69" spans="1:16" ht="12.75">
      <c r="A69" s="1"/>
      <c r="B69" s="41" t="s">
        <v>123</v>
      </c>
      <c r="C69" s="150" t="s">
        <v>124</v>
      </c>
      <c r="D69" s="150"/>
      <c r="E69" s="150"/>
      <c r="F69" s="150"/>
      <c r="G69" s="150"/>
      <c r="H69" s="150"/>
      <c r="I69" s="150"/>
      <c r="J69" s="150"/>
      <c r="K69" s="150"/>
      <c r="L69" s="39">
        <f>SUM(L70:L73)</f>
        <v>201000</v>
      </c>
      <c r="M69" s="39">
        <f>SUM(M70:M73)</f>
        <v>201000</v>
      </c>
      <c r="N69" s="40">
        <f t="shared" si="3"/>
        <v>0</v>
      </c>
      <c r="O69" s="1"/>
      <c r="P69" s="1"/>
    </row>
    <row r="70" spans="1:16" ht="12.75">
      <c r="A70" s="1"/>
      <c r="B70" s="38"/>
      <c r="C70" s="142" t="s">
        <v>125</v>
      </c>
      <c r="D70" s="142"/>
      <c r="E70" s="142"/>
      <c r="F70" s="142"/>
      <c r="G70" s="142"/>
      <c r="H70" s="142"/>
      <c r="I70" s="142"/>
      <c r="J70" s="142"/>
      <c r="K70" s="142"/>
      <c r="L70" s="46">
        <v>180000</v>
      </c>
      <c r="M70" s="46">
        <f>L70</f>
        <v>180000</v>
      </c>
      <c r="N70" s="40">
        <f t="shared" si="3"/>
        <v>0</v>
      </c>
      <c r="O70" s="1"/>
      <c r="P70" s="1"/>
    </row>
    <row r="71" spans="1:16" ht="15" customHeight="1" hidden="1" outlineLevel="1">
      <c r="A71" s="1"/>
      <c r="B71" s="47" t="s">
        <v>126</v>
      </c>
      <c r="C71" s="154" t="s">
        <v>127</v>
      </c>
      <c r="D71" s="154"/>
      <c r="E71" s="154"/>
      <c r="F71" s="154"/>
      <c r="G71" s="154"/>
      <c r="H71" s="154"/>
      <c r="I71" s="154"/>
      <c r="J71" s="154"/>
      <c r="K71" s="154"/>
      <c r="L71" s="43"/>
      <c r="M71" s="43"/>
      <c r="N71" s="40">
        <f t="shared" si="3"/>
        <v>0</v>
      </c>
      <c r="O71" s="1"/>
      <c r="P71" s="1"/>
    </row>
    <row r="72" spans="1:16" ht="12.75" hidden="1" outlineLevel="1">
      <c r="A72" s="1"/>
      <c r="B72" s="47" t="s">
        <v>128</v>
      </c>
      <c r="C72" s="154" t="s">
        <v>129</v>
      </c>
      <c r="D72" s="154"/>
      <c r="E72" s="154"/>
      <c r="F72" s="154"/>
      <c r="G72" s="154"/>
      <c r="H72" s="154"/>
      <c r="I72" s="154"/>
      <c r="J72" s="154"/>
      <c r="K72" s="154"/>
      <c r="L72" s="43"/>
      <c r="M72" s="43"/>
      <c r="N72" s="40">
        <f t="shared" si="3"/>
        <v>0</v>
      </c>
      <c r="O72" s="1"/>
      <c r="P72" s="1"/>
    </row>
    <row r="73" spans="1:16" ht="12.75" collapsed="1">
      <c r="A73" s="1"/>
      <c r="B73" s="47"/>
      <c r="C73" s="142" t="s">
        <v>115</v>
      </c>
      <c r="D73" s="142"/>
      <c r="E73" s="142"/>
      <c r="F73" s="142"/>
      <c r="G73" s="142"/>
      <c r="H73" s="142"/>
      <c r="I73" s="142"/>
      <c r="J73" s="142"/>
      <c r="K73" s="142"/>
      <c r="L73" s="43">
        <v>21000</v>
      </c>
      <c r="M73" s="43">
        <f>L73</f>
        <v>21000</v>
      </c>
      <c r="N73" s="40">
        <f t="shared" si="3"/>
        <v>0</v>
      </c>
      <c r="O73" s="1"/>
      <c r="P73" s="1"/>
    </row>
    <row r="74" spans="1:16" ht="12.75" hidden="1" outlineLevel="1">
      <c r="A74" s="1"/>
      <c r="B74" s="47" t="s">
        <v>130</v>
      </c>
      <c r="C74" s="154" t="s">
        <v>131</v>
      </c>
      <c r="D74" s="154"/>
      <c r="E74" s="154"/>
      <c r="F74" s="154"/>
      <c r="G74" s="154"/>
      <c r="H74" s="154"/>
      <c r="I74" s="154"/>
      <c r="J74" s="154"/>
      <c r="K74" s="154"/>
      <c r="L74" s="43">
        <v>2362.25</v>
      </c>
      <c r="M74" s="43">
        <v>2362.25</v>
      </c>
      <c r="N74" s="40">
        <f t="shared" si="3"/>
        <v>0</v>
      </c>
      <c r="O74" s="1"/>
      <c r="P74" s="1"/>
    </row>
    <row r="75" spans="1:16" ht="12.75" hidden="1" outlineLevel="1">
      <c r="A75" s="1"/>
      <c r="B75" s="47" t="s">
        <v>132</v>
      </c>
      <c r="C75" s="154" t="s">
        <v>133</v>
      </c>
      <c r="D75" s="154"/>
      <c r="E75" s="154"/>
      <c r="F75" s="154"/>
      <c r="G75" s="154"/>
      <c r="H75" s="154"/>
      <c r="I75" s="154"/>
      <c r="J75" s="154"/>
      <c r="K75" s="154"/>
      <c r="L75" s="43">
        <v>0</v>
      </c>
      <c r="M75" s="43">
        <v>0</v>
      </c>
      <c r="N75" s="40">
        <f t="shared" si="3"/>
        <v>0</v>
      </c>
      <c r="O75" s="1"/>
      <c r="P75" s="1"/>
    </row>
    <row r="76" spans="1:16" ht="12.75" hidden="1" outlineLevel="1">
      <c r="A76" s="1"/>
      <c r="B76" s="47" t="s">
        <v>134</v>
      </c>
      <c r="C76" s="154" t="s">
        <v>135</v>
      </c>
      <c r="D76" s="154"/>
      <c r="E76" s="154"/>
      <c r="F76" s="154"/>
      <c r="G76" s="154"/>
      <c r="H76" s="154"/>
      <c r="I76" s="154"/>
      <c r="J76" s="154"/>
      <c r="K76" s="154"/>
      <c r="L76" s="43"/>
      <c r="M76" s="43"/>
      <c r="N76" s="40">
        <f t="shared" si="3"/>
        <v>0</v>
      </c>
      <c r="O76" s="1"/>
      <c r="P76" s="1"/>
    </row>
    <row r="77" spans="1:16" ht="12.75" hidden="1" outlineLevel="1">
      <c r="A77" s="1"/>
      <c r="B77" s="47" t="s">
        <v>136</v>
      </c>
      <c r="C77" s="154" t="s">
        <v>137</v>
      </c>
      <c r="D77" s="154"/>
      <c r="E77" s="154"/>
      <c r="F77" s="154"/>
      <c r="G77" s="154"/>
      <c r="H77" s="154"/>
      <c r="I77" s="154"/>
      <c r="J77" s="154"/>
      <c r="K77" s="154"/>
      <c r="L77" s="43">
        <v>1022.24</v>
      </c>
      <c r="M77" s="43">
        <v>1022.24</v>
      </c>
      <c r="N77" s="40">
        <f aca="true" t="shared" si="5" ref="N77:N108">L77-M77</f>
        <v>0</v>
      </c>
      <c r="O77" s="1"/>
      <c r="P77" s="1"/>
    </row>
    <row r="78" spans="1:16" ht="12.75" hidden="1" outlineLevel="1">
      <c r="A78" s="1"/>
      <c r="B78" s="47" t="s">
        <v>138</v>
      </c>
      <c r="C78" s="154" t="s">
        <v>139</v>
      </c>
      <c r="D78" s="154"/>
      <c r="E78" s="154"/>
      <c r="F78" s="154"/>
      <c r="G78" s="154"/>
      <c r="H78" s="154"/>
      <c r="I78" s="154"/>
      <c r="J78" s="154"/>
      <c r="K78" s="154"/>
      <c r="L78" s="43">
        <v>4929.51</v>
      </c>
      <c r="M78" s="43">
        <v>4929.51</v>
      </c>
      <c r="N78" s="40">
        <f t="shared" si="5"/>
        <v>0</v>
      </c>
      <c r="O78" s="1"/>
      <c r="P78" s="1"/>
    </row>
    <row r="79" spans="1:16" ht="12.75" hidden="1" outlineLevel="1">
      <c r="A79" s="1"/>
      <c r="B79" s="47" t="s">
        <v>140</v>
      </c>
      <c r="C79" s="154" t="s">
        <v>141</v>
      </c>
      <c r="D79" s="154"/>
      <c r="E79" s="154"/>
      <c r="F79" s="154"/>
      <c r="G79" s="154"/>
      <c r="H79" s="154"/>
      <c r="I79" s="154"/>
      <c r="J79" s="154"/>
      <c r="K79" s="154"/>
      <c r="L79" s="43"/>
      <c r="M79" s="43"/>
      <c r="N79" s="40">
        <f t="shared" si="5"/>
        <v>0</v>
      </c>
      <c r="O79" s="1"/>
      <c r="P79" s="1"/>
    </row>
    <row r="80" spans="1:16" ht="12.75" hidden="1" outlineLevel="1">
      <c r="A80" s="1"/>
      <c r="B80" s="47" t="s">
        <v>142</v>
      </c>
      <c r="C80" s="154" t="s">
        <v>143</v>
      </c>
      <c r="D80" s="154"/>
      <c r="E80" s="154"/>
      <c r="F80" s="154"/>
      <c r="G80" s="154"/>
      <c r="H80" s="154"/>
      <c r="I80" s="154"/>
      <c r="J80" s="154"/>
      <c r="K80" s="154"/>
      <c r="L80" s="43">
        <v>0</v>
      </c>
      <c r="M80" s="43">
        <v>0</v>
      </c>
      <c r="N80" s="40">
        <f t="shared" si="5"/>
        <v>0</v>
      </c>
      <c r="O80" s="1"/>
      <c r="P80" s="1"/>
    </row>
    <row r="81" spans="1:16" ht="12.75" hidden="1" outlineLevel="1">
      <c r="A81" s="1"/>
      <c r="B81" s="47" t="s">
        <v>144</v>
      </c>
      <c r="C81" s="154" t="s">
        <v>145</v>
      </c>
      <c r="D81" s="154"/>
      <c r="E81" s="154"/>
      <c r="F81" s="154"/>
      <c r="G81" s="154"/>
      <c r="H81" s="154"/>
      <c r="I81" s="154"/>
      <c r="J81" s="154"/>
      <c r="K81" s="154"/>
      <c r="L81" s="43"/>
      <c r="M81" s="43"/>
      <c r="N81" s="40">
        <f t="shared" si="5"/>
        <v>0</v>
      </c>
      <c r="O81" s="1"/>
      <c r="P81" s="1"/>
    </row>
    <row r="82" spans="1:16" ht="12.75" hidden="1" outlineLevel="1">
      <c r="A82" s="1"/>
      <c r="B82" s="47" t="s">
        <v>146</v>
      </c>
      <c r="C82" s="154" t="s">
        <v>147</v>
      </c>
      <c r="D82" s="154"/>
      <c r="E82" s="154"/>
      <c r="F82" s="154"/>
      <c r="G82" s="154"/>
      <c r="H82" s="154"/>
      <c r="I82" s="154"/>
      <c r="J82" s="154"/>
      <c r="K82" s="154"/>
      <c r="L82" s="43">
        <v>290</v>
      </c>
      <c r="M82" s="43">
        <v>290</v>
      </c>
      <c r="N82" s="40">
        <f t="shared" si="5"/>
        <v>0</v>
      </c>
      <c r="O82" s="1"/>
      <c r="P82" s="1"/>
    </row>
    <row r="83" spans="1:16" ht="12.75" hidden="1" outlineLevel="1">
      <c r="A83" s="1"/>
      <c r="B83" s="47" t="s">
        <v>148</v>
      </c>
      <c r="C83" s="154" t="s">
        <v>149</v>
      </c>
      <c r="D83" s="154"/>
      <c r="E83" s="154"/>
      <c r="F83" s="154"/>
      <c r="G83" s="154"/>
      <c r="H83" s="154"/>
      <c r="I83" s="154"/>
      <c r="J83" s="154"/>
      <c r="K83" s="154"/>
      <c r="L83" s="43">
        <v>108</v>
      </c>
      <c r="M83" s="43">
        <v>108</v>
      </c>
      <c r="N83" s="40">
        <f t="shared" si="5"/>
        <v>0</v>
      </c>
      <c r="O83" s="1"/>
      <c r="P83" s="1"/>
    </row>
    <row r="84" spans="1:16" ht="12.75" hidden="1" outlineLevel="1">
      <c r="A84" s="1"/>
      <c r="B84" s="47" t="s">
        <v>150</v>
      </c>
      <c r="C84" s="154" t="s">
        <v>151</v>
      </c>
      <c r="D84" s="154"/>
      <c r="E84" s="154"/>
      <c r="F84" s="154"/>
      <c r="G84" s="154"/>
      <c r="H84" s="154"/>
      <c r="I84" s="154"/>
      <c r="J84" s="154"/>
      <c r="K84" s="154"/>
      <c r="L84" s="43">
        <v>362.19</v>
      </c>
      <c r="M84" s="43">
        <v>362.19</v>
      </c>
      <c r="N84" s="40">
        <f t="shared" si="5"/>
        <v>0</v>
      </c>
      <c r="O84" s="1"/>
      <c r="P84" s="1"/>
    </row>
    <row r="85" spans="1:16" ht="12.75" hidden="1" outlineLevel="1">
      <c r="A85" s="1"/>
      <c r="B85" s="47" t="s">
        <v>152</v>
      </c>
      <c r="C85" s="154" t="s">
        <v>153</v>
      </c>
      <c r="D85" s="154"/>
      <c r="E85" s="154"/>
      <c r="F85" s="154"/>
      <c r="G85" s="154"/>
      <c r="H85" s="154"/>
      <c r="I85" s="154"/>
      <c r="J85" s="154"/>
      <c r="K85" s="154"/>
      <c r="L85" s="43"/>
      <c r="M85" s="43"/>
      <c r="N85" s="40">
        <f t="shared" si="5"/>
        <v>0</v>
      </c>
      <c r="O85" s="1"/>
      <c r="P85" s="1"/>
    </row>
    <row r="86" spans="1:16" ht="12.75" hidden="1" outlineLevel="1">
      <c r="A86" s="1"/>
      <c r="B86" s="47" t="s">
        <v>154</v>
      </c>
      <c r="C86" s="154" t="s">
        <v>155</v>
      </c>
      <c r="D86" s="154"/>
      <c r="E86" s="154"/>
      <c r="F86" s="154"/>
      <c r="G86" s="154"/>
      <c r="H86" s="154"/>
      <c r="I86" s="154"/>
      <c r="J86" s="154"/>
      <c r="K86" s="154"/>
      <c r="L86" s="43">
        <v>4033.35</v>
      </c>
      <c r="M86" s="43">
        <v>4033.35</v>
      </c>
      <c r="N86" s="40">
        <f t="shared" si="5"/>
        <v>0</v>
      </c>
      <c r="O86" s="1"/>
      <c r="P86" s="1"/>
    </row>
    <row r="87" spans="1:16" ht="12.75" hidden="1" outlineLevel="1">
      <c r="A87" s="1"/>
      <c r="B87" s="47" t="s">
        <v>156</v>
      </c>
      <c r="C87" s="154" t="s">
        <v>157</v>
      </c>
      <c r="D87" s="154"/>
      <c r="E87" s="154"/>
      <c r="F87" s="154"/>
      <c r="G87" s="154"/>
      <c r="H87" s="154"/>
      <c r="I87" s="154"/>
      <c r="J87" s="154"/>
      <c r="K87" s="154"/>
      <c r="L87" s="43"/>
      <c r="M87" s="43"/>
      <c r="N87" s="40">
        <f t="shared" si="5"/>
        <v>0</v>
      </c>
      <c r="O87" s="1"/>
      <c r="P87" s="1"/>
    </row>
    <row r="88" spans="1:16" ht="12.75" hidden="1" outlineLevel="1">
      <c r="A88" s="1"/>
      <c r="B88" s="47" t="s">
        <v>158</v>
      </c>
      <c r="C88" s="154" t="s">
        <v>159</v>
      </c>
      <c r="D88" s="154"/>
      <c r="E88" s="154"/>
      <c r="F88" s="154"/>
      <c r="G88" s="154"/>
      <c r="H88" s="154"/>
      <c r="I88" s="154"/>
      <c r="J88" s="154"/>
      <c r="K88" s="154"/>
      <c r="L88" s="43">
        <v>4252.21</v>
      </c>
      <c r="M88" s="43">
        <v>4252.21</v>
      </c>
      <c r="N88" s="40">
        <f t="shared" si="5"/>
        <v>0</v>
      </c>
      <c r="O88" s="1"/>
      <c r="P88" s="1"/>
    </row>
    <row r="89" spans="1:16" ht="12.75" hidden="1" outlineLevel="1">
      <c r="A89" s="1"/>
      <c r="B89" s="47" t="s">
        <v>160</v>
      </c>
      <c r="C89" s="154" t="s">
        <v>161</v>
      </c>
      <c r="D89" s="154"/>
      <c r="E89" s="154"/>
      <c r="F89" s="154"/>
      <c r="G89" s="154"/>
      <c r="H89" s="154"/>
      <c r="I89" s="154"/>
      <c r="J89" s="154"/>
      <c r="K89" s="154"/>
      <c r="L89" s="43">
        <v>967.52</v>
      </c>
      <c r="M89" s="43">
        <v>967.52</v>
      </c>
      <c r="N89" s="40">
        <f t="shared" si="5"/>
        <v>0</v>
      </c>
      <c r="O89" s="1"/>
      <c r="P89" s="1"/>
    </row>
    <row r="90" spans="1:16" ht="12.75" hidden="1" outlineLevel="1">
      <c r="A90" s="1"/>
      <c r="B90" s="47" t="s">
        <v>162</v>
      </c>
      <c r="C90" s="154" t="s">
        <v>163</v>
      </c>
      <c r="D90" s="154"/>
      <c r="E90" s="154"/>
      <c r="F90" s="154"/>
      <c r="G90" s="154"/>
      <c r="H90" s="154"/>
      <c r="I90" s="154"/>
      <c r="J90" s="154"/>
      <c r="K90" s="154"/>
      <c r="L90" s="43">
        <v>1000</v>
      </c>
      <c r="M90" s="43">
        <v>1000</v>
      </c>
      <c r="N90" s="40">
        <f t="shared" si="5"/>
        <v>0</v>
      </c>
      <c r="O90" s="1"/>
      <c r="P90" s="1"/>
    </row>
    <row r="91" spans="1:16" ht="28.5" customHeight="1" collapsed="1">
      <c r="A91" s="1"/>
      <c r="B91" s="48" t="s">
        <v>164</v>
      </c>
      <c r="C91" s="155" t="s">
        <v>165</v>
      </c>
      <c r="D91" s="155"/>
      <c r="E91" s="155"/>
      <c r="F91" s="155"/>
      <c r="G91" s="155"/>
      <c r="H91" s="155"/>
      <c r="I91" s="155"/>
      <c r="J91" s="155"/>
      <c r="K91" s="155"/>
      <c r="L91" s="25">
        <f>L69+L67+L65+L50+L45+L38+L34+L31</f>
        <v>1605415.4900000002</v>
      </c>
      <c r="M91" s="25">
        <f>M69+M67+M65+M50+M45+M38+M34+M31</f>
        <v>1605415.4900000002</v>
      </c>
      <c r="N91" s="49">
        <f t="shared" si="5"/>
        <v>0</v>
      </c>
      <c r="O91" s="1"/>
      <c r="P91" s="1"/>
    </row>
    <row r="92" spans="1:16" ht="28.5" customHeight="1" thickBot="1">
      <c r="A92" s="1"/>
      <c r="B92" s="50" t="s">
        <v>166</v>
      </c>
      <c r="C92" s="152" t="s">
        <v>167</v>
      </c>
      <c r="D92" s="152"/>
      <c r="E92" s="152"/>
      <c r="F92" s="152"/>
      <c r="G92" s="152"/>
      <c r="H92" s="152"/>
      <c r="I92" s="152"/>
      <c r="J92" s="152"/>
      <c r="K92" s="152"/>
      <c r="L92" s="28">
        <f>L91/H19/5</f>
        <v>29.85819613896742</v>
      </c>
      <c r="M92" s="28">
        <f>M91/H19/5</f>
        <v>29.85819613896742</v>
      </c>
      <c r="N92" s="51">
        <f t="shared" si="5"/>
        <v>0</v>
      </c>
      <c r="O92" s="1"/>
      <c r="P92" s="1"/>
    </row>
    <row r="93" spans="1:16" ht="48.75" customHeight="1">
      <c r="A93" s="1"/>
      <c r="B93" s="52" t="s">
        <v>168</v>
      </c>
      <c r="C93" s="153" t="s">
        <v>169</v>
      </c>
      <c r="D93" s="153"/>
      <c r="E93" s="153"/>
      <c r="F93" s="153"/>
      <c r="G93" s="153"/>
      <c r="H93" s="153"/>
      <c r="I93" s="153"/>
      <c r="J93" s="153"/>
      <c r="K93" s="153"/>
      <c r="L93" s="53">
        <f>L27-L92</f>
        <v>-6.886991705103409</v>
      </c>
      <c r="M93" s="53">
        <f>M27-M92</f>
        <v>-8.466536043743499</v>
      </c>
      <c r="N93" s="53">
        <f t="shared" si="5"/>
        <v>1.5795443386400905</v>
      </c>
      <c r="O93" s="54"/>
      <c r="P93" s="54"/>
    </row>
    <row r="94" spans="1:16" ht="12.75" hidden="1">
      <c r="A94" s="1"/>
      <c r="B94" s="55" t="s">
        <v>170</v>
      </c>
      <c r="C94" s="150" t="s">
        <v>171</v>
      </c>
      <c r="D94" s="150"/>
      <c r="E94" s="150"/>
      <c r="F94" s="150"/>
      <c r="G94" s="150"/>
      <c r="H94" s="150"/>
      <c r="I94" s="150"/>
      <c r="J94" s="150"/>
      <c r="K94" s="150"/>
      <c r="L94" s="39"/>
      <c r="M94" s="39" t="s">
        <v>7</v>
      </c>
      <c r="N94" s="9" t="e">
        <f t="shared" si="5"/>
        <v>#VALUE!</v>
      </c>
      <c r="O94" s="1"/>
      <c r="P94" s="1"/>
    </row>
    <row r="95" spans="1:16" ht="12.75" hidden="1">
      <c r="A95" s="1"/>
      <c r="B95" s="8" t="s">
        <v>172</v>
      </c>
      <c r="C95" s="142" t="s">
        <v>173</v>
      </c>
      <c r="D95" s="142"/>
      <c r="E95" s="142"/>
      <c r="F95" s="142"/>
      <c r="G95" s="142"/>
      <c r="H95" s="142"/>
      <c r="I95" s="142"/>
      <c r="J95" s="142"/>
      <c r="K95" s="142"/>
      <c r="L95" s="43" t="s">
        <v>7</v>
      </c>
      <c r="M95" s="43" t="s">
        <v>7</v>
      </c>
      <c r="N95" s="9" t="e">
        <f t="shared" si="5"/>
        <v>#VALUE!</v>
      </c>
      <c r="O95" s="1"/>
      <c r="P95" s="1"/>
    </row>
    <row r="96" spans="1:16" ht="12.75" hidden="1">
      <c r="A96" s="1"/>
      <c r="B96" s="8" t="s">
        <v>174</v>
      </c>
      <c r="C96" s="142" t="s">
        <v>175</v>
      </c>
      <c r="D96" s="142"/>
      <c r="E96" s="142"/>
      <c r="F96" s="142"/>
      <c r="G96" s="142"/>
      <c r="H96" s="142"/>
      <c r="I96" s="142"/>
      <c r="J96" s="142"/>
      <c r="K96" s="142"/>
      <c r="L96" s="43" t="s">
        <v>7</v>
      </c>
      <c r="M96" s="43" t="s">
        <v>7</v>
      </c>
      <c r="N96" s="9" t="e">
        <f t="shared" si="5"/>
        <v>#VALUE!</v>
      </c>
      <c r="O96" s="1"/>
      <c r="P96" s="1"/>
    </row>
    <row r="97" spans="1:16" ht="12.75" hidden="1">
      <c r="A97" s="1"/>
      <c r="B97" s="8" t="s">
        <v>176</v>
      </c>
      <c r="C97" s="142" t="s">
        <v>177</v>
      </c>
      <c r="D97" s="142"/>
      <c r="E97" s="142"/>
      <c r="F97" s="142"/>
      <c r="G97" s="142"/>
      <c r="H97" s="142"/>
      <c r="I97" s="142"/>
      <c r="J97" s="142"/>
      <c r="K97" s="142"/>
      <c r="L97" s="43" t="s">
        <v>7</v>
      </c>
      <c r="M97" s="43" t="s">
        <v>7</v>
      </c>
      <c r="N97" s="9" t="e">
        <f t="shared" si="5"/>
        <v>#VALUE!</v>
      </c>
      <c r="O97" s="1"/>
      <c r="P97" s="1"/>
    </row>
    <row r="98" spans="1:16" ht="12.75" hidden="1">
      <c r="A98" s="1"/>
      <c r="B98" s="8" t="s">
        <v>178</v>
      </c>
      <c r="C98" s="142" t="s">
        <v>179</v>
      </c>
      <c r="D98" s="142"/>
      <c r="E98" s="142"/>
      <c r="F98" s="142"/>
      <c r="G98" s="142"/>
      <c r="H98" s="142"/>
      <c r="I98" s="142"/>
      <c r="J98" s="142"/>
      <c r="K98" s="142"/>
      <c r="L98" s="43" t="s">
        <v>7</v>
      </c>
      <c r="M98" s="43" t="s">
        <v>7</v>
      </c>
      <c r="N98" s="9" t="e">
        <f t="shared" si="5"/>
        <v>#VALUE!</v>
      </c>
      <c r="O98" s="1"/>
      <c r="P98" s="1"/>
    </row>
    <row r="99" spans="1:16" ht="12.75" hidden="1">
      <c r="A99" s="1"/>
      <c r="B99" s="56" t="s">
        <v>180</v>
      </c>
      <c r="C99" s="150" t="s">
        <v>181</v>
      </c>
      <c r="D99" s="150"/>
      <c r="E99" s="150"/>
      <c r="F99" s="150"/>
      <c r="G99" s="150"/>
      <c r="H99" s="150"/>
      <c r="I99" s="150"/>
      <c r="J99" s="150"/>
      <c r="K99" s="150"/>
      <c r="L99" s="39" t="s">
        <v>7</v>
      </c>
      <c r="M99" s="39" t="s">
        <v>7</v>
      </c>
      <c r="N99" s="9" t="e">
        <f t="shared" si="5"/>
        <v>#VALUE!</v>
      </c>
      <c r="O99" s="1"/>
      <c r="P99" s="1"/>
    </row>
    <row r="100" spans="1:16" ht="12.75" hidden="1">
      <c r="A100" s="1"/>
      <c r="B100" s="8" t="s">
        <v>182</v>
      </c>
      <c r="C100" s="142" t="s">
        <v>183</v>
      </c>
      <c r="D100" s="142"/>
      <c r="E100" s="142"/>
      <c r="F100" s="142"/>
      <c r="G100" s="142"/>
      <c r="H100" s="142"/>
      <c r="I100" s="142"/>
      <c r="J100" s="142"/>
      <c r="K100" s="142"/>
      <c r="L100" s="46" t="s">
        <v>7</v>
      </c>
      <c r="M100" s="46" t="s">
        <v>7</v>
      </c>
      <c r="N100" s="9" t="e">
        <f t="shared" si="5"/>
        <v>#VALUE!</v>
      </c>
      <c r="O100" s="1"/>
      <c r="P100" s="1"/>
    </row>
    <row r="101" spans="1:16" ht="12.75" hidden="1">
      <c r="A101" s="1"/>
      <c r="B101" s="8" t="s">
        <v>184</v>
      </c>
      <c r="C101" s="142" t="s">
        <v>185</v>
      </c>
      <c r="D101" s="142"/>
      <c r="E101" s="142"/>
      <c r="F101" s="142"/>
      <c r="G101" s="142"/>
      <c r="H101" s="142"/>
      <c r="I101" s="142"/>
      <c r="J101" s="142"/>
      <c r="K101" s="142"/>
      <c r="L101" s="46" t="s">
        <v>7</v>
      </c>
      <c r="M101" s="46" t="s">
        <v>7</v>
      </c>
      <c r="N101" s="9" t="e">
        <f t="shared" si="5"/>
        <v>#VALUE!</v>
      </c>
      <c r="O101" s="1"/>
      <c r="P101" s="1"/>
    </row>
    <row r="102" spans="1:16" ht="12.75" hidden="1">
      <c r="A102" s="1"/>
      <c r="B102" s="12" t="s">
        <v>186</v>
      </c>
      <c r="C102" s="151" t="s">
        <v>187</v>
      </c>
      <c r="D102" s="151"/>
      <c r="E102" s="151"/>
      <c r="F102" s="151"/>
      <c r="G102" s="151"/>
      <c r="H102" s="151"/>
      <c r="I102" s="151"/>
      <c r="J102" s="151"/>
      <c r="K102" s="151"/>
      <c r="L102" s="46" t="s">
        <v>7</v>
      </c>
      <c r="M102" s="46" t="s">
        <v>7</v>
      </c>
      <c r="N102" s="9" t="e">
        <f t="shared" si="5"/>
        <v>#VALUE!</v>
      </c>
      <c r="O102" s="1"/>
      <c r="P102" s="1"/>
    </row>
    <row r="103" spans="1:16" ht="12.75" hidden="1">
      <c r="A103" s="1"/>
      <c r="B103" s="12" t="s">
        <v>188</v>
      </c>
      <c r="C103" s="151" t="s">
        <v>189</v>
      </c>
      <c r="D103" s="151"/>
      <c r="E103" s="151"/>
      <c r="F103" s="151"/>
      <c r="G103" s="151"/>
      <c r="H103" s="151"/>
      <c r="I103" s="151"/>
      <c r="J103" s="151"/>
      <c r="K103" s="151"/>
      <c r="L103" s="46" t="s">
        <v>7</v>
      </c>
      <c r="M103" s="46" t="s">
        <v>7</v>
      </c>
      <c r="N103" s="9" t="e">
        <f t="shared" si="5"/>
        <v>#VALUE!</v>
      </c>
      <c r="O103" s="1"/>
      <c r="P103" s="1"/>
    </row>
    <row r="104" spans="1:16" ht="12.75" hidden="1">
      <c r="A104" s="1"/>
      <c r="B104" s="8" t="s">
        <v>190</v>
      </c>
      <c r="C104" s="142" t="s">
        <v>191</v>
      </c>
      <c r="D104" s="142"/>
      <c r="E104" s="142"/>
      <c r="F104" s="142"/>
      <c r="G104" s="142"/>
      <c r="H104" s="142"/>
      <c r="I104" s="142"/>
      <c r="J104" s="142"/>
      <c r="K104" s="142"/>
      <c r="L104" s="46" t="s">
        <v>7</v>
      </c>
      <c r="M104" s="46" t="s">
        <v>7</v>
      </c>
      <c r="N104" s="9" t="e">
        <f t="shared" si="5"/>
        <v>#VALUE!</v>
      </c>
      <c r="O104" s="1"/>
      <c r="P104" s="1"/>
    </row>
    <row r="105" spans="1:16" ht="12.75" hidden="1">
      <c r="A105" s="1"/>
      <c r="B105" s="8" t="s">
        <v>192</v>
      </c>
      <c r="C105" s="142" t="s">
        <v>193</v>
      </c>
      <c r="D105" s="142"/>
      <c r="E105" s="142"/>
      <c r="F105" s="142"/>
      <c r="G105" s="142"/>
      <c r="H105" s="142"/>
      <c r="I105" s="142"/>
      <c r="J105" s="142"/>
      <c r="K105" s="142"/>
      <c r="L105" s="46" t="s">
        <v>7</v>
      </c>
      <c r="M105" s="46" t="s">
        <v>7</v>
      </c>
      <c r="N105" s="9" t="e">
        <f t="shared" si="5"/>
        <v>#VALUE!</v>
      </c>
      <c r="O105" s="1"/>
      <c r="P105" s="1"/>
    </row>
    <row r="106" spans="1:16" ht="12.75" hidden="1">
      <c r="A106" s="1"/>
      <c r="B106" s="55" t="s">
        <v>194</v>
      </c>
      <c r="C106" s="150" t="s">
        <v>195</v>
      </c>
      <c r="D106" s="150"/>
      <c r="E106" s="150"/>
      <c r="F106" s="150"/>
      <c r="G106" s="150"/>
      <c r="H106" s="150"/>
      <c r="I106" s="150"/>
      <c r="J106" s="150"/>
      <c r="K106" s="150"/>
      <c r="L106" s="57" t="s">
        <v>196</v>
      </c>
      <c r="M106" s="58" t="s">
        <v>7</v>
      </c>
      <c r="N106" s="9" t="e">
        <f t="shared" si="5"/>
        <v>#VALUE!</v>
      </c>
      <c r="O106" s="1"/>
      <c r="P106" s="1"/>
    </row>
    <row r="107" spans="1:16" ht="12.75" hidden="1">
      <c r="A107" s="1"/>
      <c r="B107" s="55" t="s">
        <v>197</v>
      </c>
      <c r="C107" s="150" t="s">
        <v>198</v>
      </c>
      <c r="D107" s="150"/>
      <c r="E107" s="150"/>
      <c r="F107" s="150"/>
      <c r="G107" s="150"/>
      <c r="H107" s="150"/>
      <c r="I107" s="150"/>
      <c r="J107" s="150"/>
      <c r="K107" s="150"/>
      <c r="L107" s="57" t="s">
        <v>196</v>
      </c>
      <c r="M107" s="58" t="s">
        <v>7</v>
      </c>
      <c r="N107" s="9" t="e">
        <f t="shared" si="5"/>
        <v>#VALUE!</v>
      </c>
      <c r="O107" s="1"/>
      <c r="P107" s="1"/>
    </row>
    <row r="108" spans="1:16" ht="12.75" hidden="1">
      <c r="A108" s="1"/>
      <c r="B108" s="55" t="s">
        <v>199</v>
      </c>
      <c r="C108" s="150" t="s">
        <v>200</v>
      </c>
      <c r="D108" s="150"/>
      <c r="E108" s="150"/>
      <c r="F108" s="150"/>
      <c r="G108" s="150"/>
      <c r="H108" s="150"/>
      <c r="I108" s="150"/>
      <c r="J108" s="150"/>
      <c r="K108" s="150"/>
      <c r="L108" s="57" t="s">
        <v>196</v>
      </c>
      <c r="M108" s="58" t="s">
        <v>7</v>
      </c>
      <c r="N108" s="9" t="e">
        <f t="shared" si="5"/>
        <v>#VALUE!</v>
      </c>
      <c r="O108" s="1"/>
      <c r="P108" s="1"/>
    </row>
    <row r="109" spans="1:16" ht="12.75" hidden="1">
      <c r="A109" s="1"/>
      <c r="B109" s="55" t="s">
        <v>201</v>
      </c>
      <c r="C109" s="150" t="s">
        <v>202</v>
      </c>
      <c r="D109" s="150"/>
      <c r="E109" s="150"/>
      <c r="F109" s="150"/>
      <c r="G109" s="150"/>
      <c r="H109" s="150"/>
      <c r="I109" s="150"/>
      <c r="J109" s="150"/>
      <c r="K109" s="150"/>
      <c r="L109" s="57" t="s">
        <v>196</v>
      </c>
      <c r="M109" s="58" t="s">
        <v>7</v>
      </c>
      <c r="N109" s="9" t="e">
        <f>L109-M109</f>
        <v>#VALUE!</v>
      </c>
      <c r="O109" s="1"/>
      <c r="P109" s="1"/>
    </row>
    <row r="110" spans="1:16" ht="12.75">
      <c r="A110" s="1"/>
      <c r="B110" s="1" t="s">
        <v>203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7.5" customHeight="1">
      <c r="A111" s="1"/>
      <c r="B111" s="146" t="s">
        <v>204</v>
      </c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"/>
      <c r="O111" s="1"/>
      <c r="P111" s="1"/>
    </row>
    <row r="112" spans="1:16" ht="33.75" customHeight="1">
      <c r="A112" s="1"/>
      <c r="B112" s="146" t="s">
        <v>205</v>
      </c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"/>
      <c r="O112" s="1"/>
      <c r="P112" s="1"/>
    </row>
    <row r="113" spans="1:16" ht="33" customHeight="1">
      <c r="A113" s="1"/>
      <c r="B113" s="146" t="s">
        <v>206</v>
      </c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"/>
      <c r="O113" s="1"/>
      <c r="P113" s="1"/>
    </row>
    <row r="114" spans="1:16" ht="12.75">
      <c r="A114" s="1"/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"/>
      <c r="O114" s="1"/>
      <c r="P114" s="1"/>
    </row>
    <row r="115" spans="1:16" ht="12.75">
      <c r="A115" s="1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"/>
      <c r="O115" s="1"/>
      <c r="P115" s="1"/>
    </row>
    <row r="116" spans="1:16" ht="12.75">
      <c r="A116" s="1"/>
      <c r="B116" s="144" t="s">
        <v>207</v>
      </c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"/>
      <c r="O116" s="1"/>
      <c r="P116" s="1"/>
    </row>
    <row r="117" spans="1:16" ht="12.75">
      <c r="A117" s="1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1"/>
      <c r="O117" s="1"/>
      <c r="P117" s="1"/>
    </row>
    <row r="118" spans="1:16" ht="12.75">
      <c r="A118" s="1"/>
      <c r="M118" s="1"/>
      <c r="N118" s="1"/>
      <c r="O118" s="1"/>
      <c r="P118" s="1"/>
    </row>
    <row r="123" spans="2:12" ht="12.75">
      <c r="B123" s="61" t="s">
        <v>208</v>
      </c>
      <c r="C123" s="61"/>
      <c r="D123" s="145" t="s">
        <v>209</v>
      </c>
      <c r="E123" s="145"/>
      <c r="F123" s="145"/>
      <c r="G123" s="61" t="s">
        <v>210</v>
      </c>
      <c r="H123" s="61"/>
      <c r="I123" s="145" t="s">
        <v>211</v>
      </c>
      <c r="J123" s="145"/>
      <c r="K123" s="1"/>
      <c r="L123" s="1"/>
    </row>
  </sheetData>
  <sheetProtection/>
  <mergeCells count="122">
    <mergeCell ref="B116:M116"/>
    <mergeCell ref="D123:F123"/>
    <mergeCell ref="I123:J123"/>
    <mergeCell ref="C70:K70"/>
    <mergeCell ref="C73:K73"/>
    <mergeCell ref="B112:M112"/>
    <mergeCell ref="B113:M113"/>
    <mergeCell ref="B114:M114"/>
    <mergeCell ref="B115:M115"/>
    <mergeCell ref="C108:K108"/>
    <mergeCell ref="C103:K103"/>
    <mergeCell ref="C104:K104"/>
    <mergeCell ref="C109:K109"/>
    <mergeCell ref="B111:M111"/>
    <mergeCell ref="C105:K105"/>
    <mergeCell ref="C106:K106"/>
    <mergeCell ref="C107:K107"/>
    <mergeCell ref="C100:K100"/>
    <mergeCell ref="C96:K96"/>
    <mergeCell ref="C97:K97"/>
    <mergeCell ref="C98:K98"/>
    <mergeCell ref="C101:K101"/>
    <mergeCell ref="C102:K102"/>
    <mergeCell ref="C89:K89"/>
    <mergeCell ref="C92:K92"/>
    <mergeCell ref="C93:K93"/>
    <mergeCell ref="C94:K94"/>
    <mergeCell ref="C95:K95"/>
    <mergeCell ref="C99:K99"/>
    <mergeCell ref="C81:K81"/>
    <mergeCell ref="C82:K82"/>
    <mergeCell ref="C83:K83"/>
    <mergeCell ref="C84:K84"/>
    <mergeCell ref="C85:K85"/>
    <mergeCell ref="C91:K91"/>
    <mergeCell ref="C90:K90"/>
    <mergeCell ref="C86:K86"/>
    <mergeCell ref="C87:K87"/>
    <mergeCell ref="C88:K88"/>
    <mergeCell ref="C75:K75"/>
    <mergeCell ref="C76:K76"/>
    <mergeCell ref="C77:K77"/>
    <mergeCell ref="C78:K78"/>
    <mergeCell ref="C79:K79"/>
    <mergeCell ref="C80:K80"/>
    <mergeCell ref="C67:K67"/>
    <mergeCell ref="C68:K68"/>
    <mergeCell ref="C69:K69"/>
    <mergeCell ref="C71:K71"/>
    <mergeCell ref="C72:K72"/>
    <mergeCell ref="C74:K74"/>
    <mergeCell ref="C61:K61"/>
    <mergeCell ref="C62:K62"/>
    <mergeCell ref="C63:K63"/>
    <mergeCell ref="C64:K64"/>
    <mergeCell ref="C65:K65"/>
    <mergeCell ref="C66:K66"/>
    <mergeCell ref="C55:K55"/>
    <mergeCell ref="C56:K56"/>
    <mergeCell ref="C57:K57"/>
    <mergeCell ref="C58:K58"/>
    <mergeCell ref="C59:K59"/>
    <mergeCell ref="C60:K60"/>
    <mergeCell ref="C49:K49"/>
    <mergeCell ref="C50:K50"/>
    <mergeCell ref="C51:K51"/>
    <mergeCell ref="C52:K52"/>
    <mergeCell ref="C53:K53"/>
    <mergeCell ref="C54:K54"/>
    <mergeCell ref="C46:K46"/>
    <mergeCell ref="C47:K47"/>
    <mergeCell ref="C42:K42"/>
    <mergeCell ref="C43:K43"/>
    <mergeCell ref="C44:K44"/>
    <mergeCell ref="C48:K48"/>
    <mergeCell ref="C37:K37"/>
    <mergeCell ref="C38:K38"/>
    <mergeCell ref="C39:K39"/>
    <mergeCell ref="C40:K40"/>
    <mergeCell ref="C41:K41"/>
    <mergeCell ref="C45:K45"/>
    <mergeCell ref="C31:K31"/>
    <mergeCell ref="C32:K32"/>
    <mergeCell ref="C33:K33"/>
    <mergeCell ref="C34:K34"/>
    <mergeCell ref="C35:K35"/>
    <mergeCell ref="C36:K36"/>
    <mergeCell ref="C29:K29"/>
    <mergeCell ref="C30:K30"/>
    <mergeCell ref="C22:K22"/>
    <mergeCell ref="C23:K23"/>
    <mergeCell ref="C24:K24"/>
    <mergeCell ref="C25:K25"/>
    <mergeCell ref="C26:K26"/>
    <mergeCell ref="C27:K27"/>
    <mergeCell ref="C18:H18"/>
    <mergeCell ref="I18:K18"/>
    <mergeCell ref="C21:K21"/>
    <mergeCell ref="C19:G19"/>
    <mergeCell ref="H19:K19"/>
    <mergeCell ref="C20:G20"/>
    <mergeCell ref="H20:K20"/>
    <mergeCell ref="C15:D15"/>
    <mergeCell ref="E15:K15"/>
    <mergeCell ref="C16:D16"/>
    <mergeCell ref="E16:K16"/>
    <mergeCell ref="C17:G17"/>
    <mergeCell ref="H17:K17"/>
    <mergeCell ref="C10:K10"/>
    <mergeCell ref="C11:F11"/>
    <mergeCell ref="G11:K11"/>
    <mergeCell ref="C12:K12"/>
    <mergeCell ref="C13:D13"/>
    <mergeCell ref="C14:D14"/>
    <mergeCell ref="E14:K14"/>
    <mergeCell ref="E13:K13"/>
    <mergeCell ref="B3:M3"/>
    <mergeCell ref="B4:M4"/>
    <mergeCell ref="B5:M5"/>
    <mergeCell ref="B6:M6"/>
    <mergeCell ref="B7:M7"/>
    <mergeCell ref="C9:D9"/>
  </mergeCells>
  <printOptions/>
  <pageMargins left="0.63" right="0.44" top="0.17" bottom="0.15" header="0.24" footer="0.5"/>
  <pageSetup horizontalDpi="1200" verticalDpi="12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3"/>
  <sheetViews>
    <sheetView zoomScale="75" zoomScaleNormal="75" zoomScalePageLayoutView="0" workbookViewId="0" topLeftCell="A8">
      <selection activeCell="C44" sqref="C44:K44"/>
    </sheetView>
  </sheetViews>
  <sheetFormatPr defaultColWidth="9.00390625" defaultRowHeight="12.75" outlineLevelRow="1"/>
  <cols>
    <col min="7" max="7" width="8.375" style="0" customWidth="1"/>
    <col min="12" max="12" width="11.875" style="0" customWidth="1"/>
    <col min="13" max="13" width="13.375" style="0" customWidth="1"/>
    <col min="14" max="14" width="12.25390625" style="0" customWidth="1"/>
    <col min="15" max="15" width="18.6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82" t="s">
        <v>0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"/>
      <c r="O3" s="1"/>
      <c r="P3" s="1"/>
    </row>
    <row r="4" spans="1:16" ht="12.75">
      <c r="A4" s="1"/>
      <c r="B4" s="182" t="s">
        <v>1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"/>
      <c r="O4" s="1"/>
      <c r="P4" s="1"/>
    </row>
    <row r="5" spans="1:16" ht="12.75">
      <c r="A5" s="1"/>
      <c r="B5" s="182" t="s">
        <v>2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"/>
      <c r="O5" s="1"/>
      <c r="P5" s="1"/>
    </row>
    <row r="6" spans="1:16" ht="12.75">
      <c r="A6" s="1"/>
      <c r="B6" s="182" t="s">
        <v>3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"/>
      <c r="O6" s="1"/>
      <c r="P6" s="1"/>
    </row>
    <row r="7" spans="1:16" ht="12.75">
      <c r="A7" s="1"/>
      <c r="B7" s="182" t="s">
        <v>220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 thickBot="1">
      <c r="A9" s="1"/>
      <c r="B9" s="1"/>
      <c r="C9" s="183" t="s">
        <v>5</v>
      </c>
      <c r="D9" s="183"/>
      <c r="E9" s="3" t="s">
        <v>221</v>
      </c>
      <c r="F9" s="1"/>
      <c r="G9" s="1"/>
      <c r="H9" s="1"/>
      <c r="I9" s="1"/>
      <c r="J9" s="1"/>
      <c r="K9" s="1"/>
      <c r="L9" s="1"/>
      <c r="M9" s="4" t="s">
        <v>7</v>
      </c>
      <c r="N9" s="5" t="s">
        <v>8</v>
      </c>
      <c r="O9" s="1"/>
      <c r="P9" s="1"/>
    </row>
    <row r="10" spans="1:16" ht="37.5" customHeight="1" thickBot="1">
      <c r="A10" s="1"/>
      <c r="B10" s="69"/>
      <c r="C10" s="187" t="s">
        <v>9</v>
      </c>
      <c r="D10" s="188"/>
      <c r="E10" s="188"/>
      <c r="F10" s="188"/>
      <c r="G10" s="188"/>
      <c r="H10" s="188"/>
      <c r="I10" s="188"/>
      <c r="J10" s="188"/>
      <c r="K10" s="189"/>
      <c r="L10" s="70" t="s">
        <v>10</v>
      </c>
      <c r="M10" s="70" t="s">
        <v>11</v>
      </c>
      <c r="N10" s="71" t="s">
        <v>12</v>
      </c>
      <c r="O10" s="1"/>
      <c r="P10" s="1"/>
    </row>
    <row r="11" spans="1:16" ht="12.75" customHeight="1" thickBot="1">
      <c r="A11" s="1"/>
      <c r="B11" s="72"/>
      <c r="C11" s="190" t="s">
        <v>13</v>
      </c>
      <c r="D11" s="190"/>
      <c r="E11" s="190"/>
      <c r="F11" s="190"/>
      <c r="G11" s="191" t="s">
        <v>14</v>
      </c>
      <c r="H11" s="191"/>
      <c r="I11" s="191"/>
      <c r="J11" s="191"/>
      <c r="K11" s="191"/>
      <c r="L11" s="73"/>
      <c r="M11" s="73"/>
      <c r="N11" s="73"/>
      <c r="O11" s="1"/>
      <c r="P11" s="1"/>
    </row>
    <row r="12" spans="1:16" ht="12.75" customHeight="1" thickBot="1">
      <c r="A12" s="1"/>
      <c r="B12" s="74" t="s">
        <v>15</v>
      </c>
      <c r="C12" s="192" t="s">
        <v>16</v>
      </c>
      <c r="D12" s="192"/>
      <c r="E12" s="192"/>
      <c r="F12" s="192"/>
      <c r="G12" s="192"/>
      <c r="H12" s="192"/>
      <c r="I12" s="192"/>
      <c r="J12" s="192"/>
      <c r="K12" s="192"/>
      <c r="L12" s="75"/>
      <c r="M12" s="75"/>
      <c r="N12" s="76"/>
      <c r="O12" s="1"/>
      <c r="P12" s="1"/>
    </row>
    <row r="13" spans="1:16" ht="12.75" customHeight="1">
      <c r="A13" s="1"/>
      <c r="B13" s="77" t="s">
        <v>17</v>
      </c>
      <c r="C13" s="193" t="s">
        <v>18</v>
      </c>
      <c r="D13" s="193"/>
      <c r="E13" s="194" t="s">
        <v>222</v>
      </c>
      <c r="F13" s="195"/>
      <c r="G13" s="195"/>
      <c r="H13" s="195"/>
      <c r="I13" s="195"/>
      <c r="J13" s="195"/>
      <c r="K13" s="196"/>
      <c r="L13" s="78"/>
      <c r="M13" s="78"/>
      <c r="N13" s="79"/>
      <c r="O13" s="1"/>
      <c r="P13" s="1"/>
    </row>
    <row r="14" spans="1:16" ht="12.75" customHeight="1">
      <c r="A14" s="1"/>
      <c r="B14" s="47" t="s">
        <v>20</v>
      </c>
      <c r="C14" s="157" t="s">
        <v>21</v>
      </c>
      <c r="D14" s="157"/>
      <c r="E14" s="176">
        <v>22</v>
      </c>
      <c r="F14" s="177"/>
      <c r="G14" s="177"/>
      <c r="H14" s="177"/>
      <c r="I14" s="177"/>
      <c r="J14" s="177"/>
      <c r="K14" s="178"/>
      <c r="L14" s="80"/>
      <c r="M14" s="80"/>
      <c r="N14" s="81"/>
      <c r="O14" s="1"/>
      <c r="P14" s="1"/>
    </row>
    <row r="15" spans="1:16" ht="12.75" customHeight="1">
      <c r="A15" s="1"/>
      <c r="B15" s="47" t="s">
        <v>22</v>
      </c>
      <c r="C15" s="157" t="s">
        <v>23</v>
      </c>
      <c r="D15" s="157"/>
      <c r="E15" s="209">
        <v>2</v>
      </c>
      <c r="F15" s="209"/>
      <c r="G15" s="209"/>
      <c r="H15" s="209"/>
      <c r="I15" s="209"/>
      <c r="J15" s="209"/>
      <c r="K15" s="209"/>
      <c r="L15" s="80"/>
      <c r="M15" s="80"/>
      <c r="N15" s="81"/>
      <c r="O15" s="1"/>
      <c r="P15" s="1"/>
    </row>
    <row r="16" spans="1:16" ht="12.75" customHeight="1">
      <c r="A16" s="1"/>
      <c r="B16" s="47" t="s">
        <v>24</v>
      </c>
      <c r="C16" s="157" t="s">
        <v>25</v>
      </c>
      <c r="D16" s="157"/>
      <c r="E16" s="150">
        <v>168</v>
      </c>
      <c r="F16" s="150"/>
      <c r="G16" s="150"/>
      <c r="H16" s="150"/>
      <c r="I16" s="150"/>
      <c r="J16" s="150"/>
      <c r="K16" s="150"/>
      <c r="L16" s="80"/>
      <c r="M16" s="80"/>
      <c r="N16" s="81"/>
      <c r="O16" s="1"/>
      <c r="P16" s="1"/>
    </row>
    <row r="17" spans="1:16" ht="12.75" customHeight="1">
      <c r="A17" s="1"/>
      <c r="B17" s="47" t="s">
        <v>26</v>
      </c>
      <c r="C17" s="157" t="s">
        <v>27</v>
      </c>
      <c r="D17" s="157"/>
      <c r="E17" s="157"/>
      <c r="F17" s="157"/>
      <c r="G17" s="157"/>
      <c r="H17" s="210">
        <v>14712.3</v>
      </c>
      <c r="I17" s="210"/>
      <c r="J17" s="210"/>
      <c r="K17" s="210"/>
      <c r="L17" s="80"/>
      <c r="M17" s="80"/>
      <c r="N17" s="81"/>
      <c r="O17" s="1"/>
      <c r="P17" s="1"/>
    </row>
    <row r="18" spans="1:16" ht="12.75" customHeight="1">
      <c r="A18" s="1"/>
      <c r="B18" s="82" t="s">
        <v>28</v>
      </c>
      <c r="C18" s="198" t="s">
        <v>29</v>
      </c>
      <c r="D18" s="198"/>
      <c r="E18" s="198"/>
      <c r="F18" s="198"/>
      <c r="G18" s="198"/>
      <c r="H18" s="198"/>
      <c r="I18" s="199">
        <f>H19+H20</f>
        <v>14712.3</v>
      </c>
      <c r="J18" s="177"/>
      <c r="K18" s="178"/>
      <c r="L18" s="80"/>
      <c r="M18" s="80"/>
      <c r="N18" s="81"/>
      <c r="O18" s="1"/>
      <c r="P18" s="1"/>
    </row>
    <row r="19" spans="1:16" ht="12.75" customHeight="1">
      <c r="A19" s="1"/>
      <c r="B19" s="47" t="s">
        <v>30</v>
      </c>
      <c r="C19" s="157" t="s">
        <v>31</v>
      </c>
      <c r="D19" s="157"/>
      <c r="E19" s="157"/>
      <c r="F19" s="157"/>
      <c r="G19" s="157"/>
      <c r="H19" s="210">
        <f>13982.3</f>
        <v>13982.3</v>
      </c>
      <c r="I19" s="210"/>
      <c r="J19" s="210"/>
      <c r="K19" s="210"/>
      <c r="L19" s="80"/>
      <c r="M19" s="80"/>
      <c r="N19" s="81"/>
      <c r="O19" s="1"/>
      <c r="P19" s="1"/>
    </row>
    <row r="20" spans="1:16" ht="13.5" customHeight="1" thickBot="1">
      <c r="A20" s="1"/>
      <c r="B20" s="83" t="s">
        <v>32</v>
      </c>
      <c r="C20" s="200" t="s">
        <v>33</v>
      </c>
      <c r="D20" s="200"/>
      <c r="E20" s="200"/>
      <c r="F20" s="200"/>
      <c r="G20" s="200"/>
      <c r="H20" s="211">
        <v>730</v>
      </c>
      <c r="I20" s="211"/>
      <c r="J20" s="211"/>
      <c r="K20" s="211"/>
      <c r="L20" s="84"/>
      <c r="M20" s="84"/>
      <c r="N20" s="85"/>
      <c r="O20" s="1"/>
      <c r="P20" s="1"/>
    </row>
    <row r="21" spans="1:16" ht="22.5" customHeight="1" thickBot="1">
      <c r="A21" s="1"/>
      <c r="B21" s="86" t="s">
        <v>34</v>
      </c>
      <c r="C21" s="192" t="s">
        <v>35</v>
      </c>
      <c r="D21" s="192"/>
      <c r="E21" s="192"/>
      <c r="F21" s="192"/>
      <c r="G21" s="192"/>
      <c r="H21" s="192"/>
      <c r="I21" s="192"/>
      <c r="J21" s="192"/>
      <c r="K21" s="192"/>
      <c r="L21" s="87">
        <f>SUM(L22+L23+L24)</f>
        <v>2627502.3200000003</v>
      </c>
      <c r="M21" s="87">
        <f>SUM(M22:M25)</f>
        <v>2256935.55</v>
      </c>
      <c r="N21" s="88"/>
      <c r="O21" s="18"/>
      <c r="P21" s="1"/>
    </row>
    <row r="22" spans="1:16" ht="12.75" customHeight="1">
      <c r="A22" s="1"/>
      <c r="B22" s="89">
        <v>7</v>
      </c>
      <c r="C22" s="203" t="s">
        <v>36</v>
      </c>
      <c r="D22" s="203"/>
      <c r="E22" s="203"/>
      <c r="F22" s="203"/>
      <c r="G22" s="203"/>
      <c r="H22" s="203"/>
      <c r="I22" s="203"/>
      <c r="J22" s="203"/>
      <c r="K22" s="203"/>
      <c r="L22" s="90">
        <f>'[5]Sheet1'!$M$43</f>
        <v>43898.3</v>
      </c>
      <c r="M22" s="91">
        <f>L22</f>
        <v>43898.3</v>
      </c>
      <c r="N22" s="90">
        <f aca="true" t="shared" si="0" ref="N22:N27">L22-M22</f>
        <v>0</v>
      </c>
      <c r="O22" s="22"/>
      <c r="P22" s="1"/>
    </row>
    <row r="23" spans="1:16" ht="12.75" customHeight="1">
      <c r="A23" s="1"/>
      <c r="B23" s="19">
        <v>8</v>
      </c>
      <c r="C23" s="143" t="s">
        <v>37</v>
      </c>
      <c r="D23" s="143"/>
      <c r="E23" s="143"/>
      <c r="F23" s="143"/>
      <c r="G23" s="143"/>
      <c r="H23" s="143"/>
      <c r="I23" s="143"/>
      <c r="J23" s="143"/>
      <c r="K23" s="143"/>
      <c r="L23" s="21">
        <f>'[4]Sheet1'!$M$48</f>
        <v>744798.24</v>
      </c>
      <c r="M23" s="20">
        <f>L23</f>
        <v>744798.24</v>
      </c>
      <c r="N23" s="21">
        <f t="shared" si="0"/>
        <v>0</v>
      </c>
      <c r="O23" s="23"/>
      <c r="P23" s="1"/>
    </row>
    <row r="24" spans="1:16" ht="12.75" customHeight="1" thickBot="1">
      <c r="A24" s="1"/>
      <c r="B24" s="19">
        <v>9</v>
      </c>
      <c r="C24" s="143" t="s">
        <v>38</v>
      </c>
      <c r="D24" s="143"/>
      <c r="E24" s="143"/>
      <c r="F24" s="143"/>
      <c r="G24" s="143"/>
      <c r="H24" s="143"/>
      <c r="I24" s="143"/>
      <c r="J24" s="143"/>
      <c r="K24" s="143"/>
      <c r="L24" s="21">
        <f>'[5]Sheet1'!$M$29+'[5]Sheet1'!$M$30+'[5]Sheet1'!$M$31+'[5]Sheet1'!$M$32+'[5]Sheet1'!$M$34</f>
        <v>1838805.78</v>
      </c>
      <c r="M24" s="20">
        <v>1468239.01</v>
      </c>
      <c r="N24" s="21">
        <f t="shared" si="0"/>
        <v>370566.77</v>
      </c>
      <c r="O24" s="23"/>
      <c r="P24" s="1"/>
    </row>
    <row r="25" spans="1:16" ht="12.75" customHeight="1" hidden="1">
      <c r="A25" s="1"/>
      <c r="B25" s="92">
        <v>10</v>
      </c>
      <c r="C25" s="204" t="s">
        <v>39</v>
      </c>
      <c r="D25" s="204"/>
      <c r="E25" s="204"/>
      <c r="F25" s="204"/>
      <c r="G25" s="204"/>
      <c r="H25" s="204"/>
      <c r="I25" s="204"/>
      <c r="J25" s="204"/>
      <c r="K25" s="204"/>
      <c r="L25" s="93"/>
      <c r="M25" s="93"/>
      <c r="N25" s="94">
        <f t="shared" si="0"/>
        <v>0</v>
      </c>
      <c r="O25" s="23"/>
      <c r="P25" s="1"/>
    </row>
    <row r="26" spans="1:16" ht="13.5" thickBot="1">
      <c r="A26" s="1"/>
      <c r="B26" s="74"/>
      <c r="C26" s="192" t="s">
        <v>40</v>
      </c>
      <c r="D26" s="192"/>
      <c r="E26" s="192"/>
      <c r="F26" s="192"/>
      <c r="G26" s="192"/>
      <c r="H26" s="192"/>
      <c r="I26" s="192"/>
      <c r="J26" s="192"/>
      <c r="K26" s="192"/>
      <c r="L26" s="95">
        <f>SUM(L22:L25)</f>
        <v>2627502.3200000003</v>
      </c>
      <c r="M26" s="95">
        <f>M22+M23+M24+M25</f>
        <v>2256935.55</v>
      </c>
      <c r="N26" s="96">
        <f t="shared" si="0"/>
        <v>370566.7700000005</v>
      </c>
      <c r="O26" s="23"/>
      <c r="P26" s="1"/>
    </row>
    <row r="27" spans="1:16" s="30" customFormat="1" ht="24.75" customHeight="1" thickBot="1">
      <c r="A27" s="23"/>
      <c r="B27" s="74"/>
      <c r="C27" s="192" t="s">
        <v>41</v>
      </c>
      <c r="D27" s="192"/>
      <c r="E27" s="192"/>
      <c r="F27" s="192"/>
      <c r="G27" s="192"/>
      <c r="H27" s="192"/>
      <c r="I27" s="192"/>
      <c r="J27" s="192"/>
      <c r="K27" s="192"/>
      <c r="L27" s="97">
        <f>L26/H19/8</f>
        <v>23.489539632249347</v>
      </c>
      <c r="M27" s="97">
        <f>M26/H19/8</f>
        <v>20.176719405963254</v>
      </c>
      <c r="N27" s="98">
        <f t="shared" si="0"/>
        <v>3.3128202262860924</v>
      </c>
      <c r="O27" s="23"/>
      <c r="P27" s="23"/>
    </row>
    <row r="28" spans="1:16" s="30" customFormat="1" ht="13.5" thickBot="1">
      <c r="A28" s="23"/>
      <c r="B28" s="99"/>
      <c r="C28" s="32"/>
      <c r="D28" s="33"/>
      <c r="E28" s="33"/>
      <c r="F28" s="33"/>
      <c r="G28" s="33"/>
      <c r="H28" s="33"/>
      <c r="I28" s="33"/>
      <c r="J28" s="33"/>
      <c r="K28" s="34"/>
      <c r="L28" s="35"/>
      <c r="M28" s="35"/>
      <c r="N28" s="100"/>
      <c r="O28" s="23"/>
      <c r="P28" s="23"/>
    </row>
    <row r="29" spans="1:16" ht="12.75" customHeight="1" thickBot="1">
      <c r="A29" s="1"/>
      <c r="B29" s="74" t="s">
        <v>42</v>
      </c>
      <c r="C29" s="192" t="s">
        <v>43</v>
      </c>
      <c r="D29" s="192"/>
      <c r="E29" s="192"/>
      <c r="F29" s="192"/>
      <c r="G29" s="192"/>
      <c r="H29" s="192"/>
      <c r="I29" s="192"/>
      <c r="J29" s="192"/>
      <c r="K29" s="192"/>
      <c r="L29" s="101"/>
      <c r="M29" s="101"/>
      <c r="N29" s="88"/>
      <c r="O29" s="1"/>
      <c r="P29" s="1"/>
    </row>
    <row r="30" spans="1:16" ht="12.75" customHeight="1">
      <c r="A30" s="1"/>
      <c r="B30" s="102">
        <v>11</v>
      </c>
      <c r="C30" s="202" t="s">
        <v>45</v>
      </c>
      <c r="D30" s="202"/>
      <c r="E30" s="202"/>
      <c r="F30" s="202"/>
      <c r="G30" s="202"/>
      <c r="H30" s="202"/>
      <c r="I30" s="202"/>
      <c r="J30" s="202"/>
      <c r="K30" s="202"/>
      <c r="L30" s="103">
        <f>L31+L34+L38+L45</f>
        <v>1028323.9400000001</v>
      </c>
      <c r="M30" s="103">
        <f>M31+M34+M38+M45</f>
        <v>1028323.9400000001</v>
      </c>
      <c r="N30" s="104">
        <f aca="true" t="shared" si="1" ref="N30:N42">L30-M30</f>
        <v>0</v>
      </c>
      <c r="O30" s="18"/>
      <c r="P30" s="1"/>
    </row>
    <row r="31" spans="1:16" ht="12.75" customHeight="1">
      <c r="A31" s="1"/>
      <c r="B31" s="41" t="s">
        <v>46</v>
      </c>
      <c r="C31" s="205" t="s">
        <v>47</v>
      </c>
      <c r="D31" s="205"/>
      <c r="E31" s="205"/>
      <c r="F31" s="205"/>
      <c r="G31" s="205"/>
      <c r="H31" s="205"/>
      <c r="I31" s="205"/>
      <c r="J31" s="205"/>
      <c r="K31" s="205"/>
      <c r="L31" s="39">
        <f>SUM(L32:L33)</f>
        <v>752478.4299999999</v>
      </c>
      <c r="M31" s="39">
        <f>SUM(M32:M33)</f>
        <v>752478.4299999999</v>
      </c>
      <c r="N31" s="40">
        <f t="shared" si="1"/>
        <v>0</v>
      </c>
      <c r="O31" s="1"/>
      <c r="P31" s="1"/>
    </row>
    <row r="32" spans="1:16" ht="12.75" customHeight="1">
      <c r="A32" s="1"/>
      <c r="B32" s="42" t="s">
        <v>48</v>
      </c>
      <c r="C32" s="142" t="s">
        <v>49</v>
      </c>
      <c r="D32" s="142"/>
      <c r="E32" s="142"/>
      <c r="F32" s="142"/>
      <c r="G32" s="142"/>
      <c r="H32" s="142"/>
      <c r="I32" s="142"/>
      <c r="J32" s="142"/>
      <c r="K32" s="142"/>
      <c r="L32" s="46">
        <f>'[5]Sheet1'!$M$64</f>
        <v>324318.48</v>
      </c>
      <c r="M32" s="46">
        <f>'[5]Sheet1'!$M$64</f>
        <v>324318.48</v>
      </c>
      <c r="N32" s="40">
        <f t="shared" si="1"/>
        <v>0</v>
      </c>
      <c r="O32" s="1"/>
      <c r="P32" s="1"/>
    </row>
    <row r="33" spans="1:16" ht="12.75" customHeight="1">
      <c r="A33" s="1"/>
      <c r="B33" s="42" t="s">
        <v>50</v>
      </c>
      <c r="C33" s="142" t="s">
        <v>51</v>
      </c>
      <c r="D33" s="142"/>
      <c r="E33" s="142"/>
      <c r="F33" s="142"/>
      <c r="G33" s="142"/>
      <c r="H33" s="142"/>
      <c r="I33" s="142"/>
      <c r="J33" s="142"/>
      <c r="K33" s="142"/>
      <c r="L33" s="46">
        <f>'[5]Sheet1'!$M$65</f>
        <v>428159.95</v>
      </c>
      <c r="M33" s="46">
        <f>'[5]Sheet1'!$M$65</f>
        <v>428159.95</v>
      </c>
      <c r="N33" s="40">
        <f t="shared" si="1"/>
        <v>0</v>
      </c>
      <c r="O33" s="18"/>
      <c r="P33" s="1"/>
    </row>
    <row r="34" spans="1:16" ht="12.75" customHeight="1">
      <c r="A34" s="1"/>
      <c r="B34" s="41" t="s">
        <v>52</v>
      </c>
      <c r="C34" s="205" t="s">
        <v>53</v>
      </c>
      <c r="D34" s="205"/>
      <c r="E34" s="205"/>
      <c r="F34" s="205"/>
      <c r="G34" s="205"/>
      <c r="H34" s="205"/>
      <c r="I34" s="205"/>
      <c r="J34" s="205"/>
      <c r="K34" s="205"/>
      <c r="L34" s="39">
        <f>SUM(L35:L37)</f>
        <v>81497.55</v>
      </c>
      <c r="M34" s="39">
        <f>SUM(M35:M37)</f>
        <v>81497.55</v>
      </c>
      <c r="N34" s="40">
        <f t="shared" si="1"/>
        <v>0</v>
      </c>
      <c r="O34" s="1"/>
      <c r="P34" s="1"/>
    </row>
    <row r="35" spans="1:16" ht="12.75">
      <c r="A35" s="1"/>
      <c r="B35" s="42" t="s">
        <v>54</v>
      </c>
      <c r="C35" s="142" t="s">
        <v>55</v>
      </c>
      <c r="D35" s="142"/>
      <c r="E35" s="142"/>
      <c r="F35" s="142"/>
      <c r="G35" s="142"/>
      <c r="H35" s="142"/>
      <c r="I35" s="142"/>
      <c r="J35" s="142"/>
      <c r="K35" s="142"/>
      <c r="L35" s="46">
        <f>'[5]Sheet1'!$M$67</f>
        <v>32819.13</v>
      </c>
      <c r="M35" s="46">
        <f>'[5]Sheet1'!$M$67</f>
        <v>32819.13</v>
      </c>
      <c r="N35" s="40">
        <f t="shared" si="1"/>
        <v>0</v>
      </c>
      <c r="O35" s="1"/>
      <c r="P35" s="1"/>
    </row>
    <row r="36" spans="1:16" ht="12.75">
      <c r="A36" s="1"/>
      <c r="B36" s="42" t="s">
        <v>56</v>
      </c>
      <c r="C36" s="142" t="s">
        <v>57</v>
      </c>
      <c r="D36" s="142"/>
      <c r="E36" s="142"/>
      <c r="F36" s="142"/>
      <c r="G36" s="142"/>
      <c r="H36" s="142"/>
      <c r="I36" s="142"/>
      <c r="J36" s="142"/>
      <c r="K36" s="142"/>
      <c r="L36" s="46">
        <f>'[5]Sheet1'!$M$68</f>
        <v>34793.79</v>
      </c>
      <c r="M36" s="46">
        <f>'[5]Sheet1'!$M$68</f>
        <v>34793.79</v>
      </c>
      <c r="N36" s="40">
        <f t="shared" si="1"/>
        <v>0</v>
      </c>
      <c r="O36" s="1"/>
      <c r="P36" s="1"/>
    </row>
    <row r="37" spans="1:16" ht="12.75" customHeight="1">
      <c r="A37" s="1"/>
      <c r="B37" s="42" t="s">
        <v>58</v>
      </c>
      <c r="C37" s="142" t="s">
        <v>59</v>
      </c>
      <c r="D37" s="142"/>
      <c r="E37" s="142"/>
      <c r="F37" s="142"/>
      <c r="G37" s="142"/>
      <c r="H37" s="142"/>
      <c r="I37" s="142"/>
      <c r="J37" s="142"/>
      <c r="K37" s="142"/>
      <c r="L37" s="46">
        <f>'[5]Sheet1'!$M$69</f>
        <v>13884.63</v>
      </c>
      <c r="M37" s="46">
        <f>'[5]Sheet1'!$M$69</f>
        <v>13884.63</v>
      </c>
      <c r="N37" s="40">
        <f t="shared" si="1"/>
        <v>0</v>
      </c>
      <c r="O37" s="1"/>
      <c r="P37" s="1"/>
    </row>
    <row r="38" spans="1:16" ht="12.75" customHeight="1">
      <c r="A38" s="1"/>
      <c r="B38" s="41" t="s">
        <v>60</v>
      </c>
      <c r="C38" s="205" t="s">
        <v>61</v>
      </c>
      <c r="D38" s="205"/>
      <c r="E38" s="205"/>
      <c r="F38" s="205"/>
      <c r="G38" s="205"/>
      <c r="H38" s="205"/>
      <c r="I38" s="205"/>
      <c r="J38" s="205"/>
      <c r="K38" s="205"/>
      <c r="L38" s="39">
        <f>M38</f>
        <v>40854.68</v>
      </c>
      <c r="M38" s="39">
        <f>SUM(M39:M44)</f>
        <v>40854.68</v>
      </c>
      <c r="N38" s="44">
        <f t="shared" si="1"/>
        <v>0</v>
      </c>
      <c r="O38" s="1"/>
      <c r="P38" s="1"/>
    </row>
    <row r="39" spans="1:16" ht="12.75">
      <c r="A39" s="1"/>
      <c r="B39" s="42" t="s">
        <v>62</v>
      </c>
      <c r="C39" s="142" t="s">
        <v>63</v>
      </c>
      <c r="D39" s="142"/>
      <c r="E39" s="142"/>
      <c r="F39" s="142"/>
      <c r="G39" s="142"/>
      <c r="H39" s="142"/>
      <c r="I39" s="142"/>
      <c r="J39" s="142"/>
      <c r="K39" s="142"/>
      <c r="L39" s="46">
        <f>'[5]Sheet1'!$M$71</f>
        <v>30063.52</v>
      </c>
      <c r="M39" s="46">
        <f aca="true" t="shared" si="2" ref="M39:M44">L39</f>
        <v>30063.52</v>
      </c>
      <c r="N39" s="40">
        <f t="shared" si="1"/>
        <v>0</v>
      </c>
      <c r="O39" s="1"/>
      <c r="P39" s="1"/>
    </row>
    <row r="40" spans="1:16" ht="12.75" customHeight="1">
      <c r="A40" s="1"/>
      <c r="B40" s="42" t="s">
        <v>66</v>
      </c>
      <c r="C40" s="142" t="s">
        <v>67</v>
      </c>
      <c r="D40" s="142"/>
      <c r="E40" s="142"/>
      <c r="F40" s="142"/>
      <c r="G40" s="142"/>
      <c r="H40" s="142"/>
      <c r="I40" s="142"/>
      <c r="J40" s="142"/>
      <c r="K40" s="142"/>
      <c r="L40" s="46">
        <f>'[5]Sheet1'!$M$73</f>
        <v>2022.16</v>
      </c>
      <c r="M40" s="46">
        <f t="shared" si="2"/>
        <v>2022.16</v>
      </c>
      <c r="N40" s="40">
        <f t="shared" si="1"/>
        <v>0</v>
      </c>
      <c r="O40" s="1"/>
      <c r="P40" s="1"/>
    </row>
    <row r="41" spans="1:16" ht="12.75" customHeight="1">
      <c r="A41" s="1"/>
      <c r="B41" s="42" t="s">
        <v>68</v>
      </c>
      <c r="C41" s="142" t="s">
        <v>215</v>
      </c>
      <c r="D41" s="142"/>
      <c r="E41" s="142"/>
      <c r="F41" s="142"/>
      <c r="G41" s="142"/>
      <c r="H41" s="142"/>
      <c r="I41" s="142"/>
      <c r="J41" s="142"/>
      <c r="K41" s="142"/>
      <c r="L41" s="46"/>
      <c r="M41" s="46">
        <f t="shared" si="2"/>
        <v>0</v>
      </c>
      <c r="N41" s="40">
        <f t="shared" si="1"/>
        <v>0</v>
      </c>
      <c r="O41" s="1"/>
      <c r="P41" s="1"/>
    </row>
    <row r="42" spans="1:16" ht="12.75" customHeight="1">
      <c r="A42" s="1"/>
      <c r="B42" s="42" t="s">
        <v>70</v>
      </c>
      <c r="C42" s="212" t="s">
        <v>71</v>
      </c>
      <c r="D42" s="212"/>
      <c r="E42" s="212"/>
      <c r="F42" s="212"/>
      <c r="G42" s="212"/>
      <c r="H42" s="212"/>
      <c r="I42" s="212"/>
      <c r="J42" s="212"/>
      <c r="K42" s="212"/>
      <c r="L42" s="46">
        <f>'[5]Sheet1'!$M$76</f>
        <v>4625</v>
      </c>
      <c r="M42" s="46">
        <f t="shared" si="2"/>
        <v>4625</v>
      </c>
      <c r="N42" s="40">
        <f t="shared" si="1"/>
        <v>0</v>
      </c>
      <c r="O42" s="1"/>
      <c r="P42" s="1"/>
    </row>
    <row r="43" spans="1:16" ht="12.75" customHeight="1">
      <c r="A43" s="1"/>
      <c r="B43" s="45" t="s">
        <v>72</v>
      </c>
      <c r="C43" s="142" t="s">
        <v>73</v>
      </c>
      <c r="D43" s="142"/>
      <c r="E43" s="142"/>
      <c r="F43" s="142"/>
      <c r="G43" s="142"/>
      <c r="H43" s="142"/>
      <c r="I43" s="142"/>
      <c r="J43" s="142"/>
      <c r="K43" s="142"/>
      <c r="L43" s="46">
        <v>1624</v>
      </c>
      <c r="M43" s="46">
        <f t="shared" si="2"/>
        <v>1624</v>
      </c>
      <c r="N43" s="40"/>
      <c r="O43" s="1"/>
      <c r="P43" s="1"/>
    </row>
    <row r="44" spans="1:16" ht="12.75" customHeight="1">
      <c r="A44" s="1"/>
      <c r="B44" s="45" t="s">
        <v>74</v>
      </c>
      <c r="C44" s="212" t="s">
        <v>223</v>
      </c>
      <c r="D44" s="212"/>
      <c r="E44" s="212"/>
      <c r="F44" s="212"/>
      <c r="G44" s="212"/>
      <c r="H44" s="212"/>
      <c r="I44" s="212"/>
      <c r="J44" s="212"/>
      <c r="K44" s="212"/>
      <c r="L44" s="46">
        <f>'[5]Sheet1'!$M$79</f>
        <v>2520</v>
      </c>
      <c r="M44" s="46">
        <f t="shared" si="2"/>
        <v>2520</v>
      </c>
      <c r="N44" s="40">
        <f aca="true" t="shared" si="3" ref="N44:N75">L44-M44</f>
        <v>0</v>
      </c>
      <c r="O44" s="1"/>
      <c r="P44" s="1"/>
    </row>
    <row r="45" spans="1:16" ht="12.75" customHeight="1">
      <c r="A45" s="1"/>
      <c r="B45" s="41" t="s">
        <v>76</v>
      </c>
      <c r="C45" s="205" t="s">
        <v>77</v>
      </c>
      <c r="D45" s="205"/>
      <c r="E45" s="205"/>
      <c r="F45" s="205"/>
      <c r="G45" s="205"/>
      <c r="H45" s="205"/>
      <c r="I45" s="205"/>
      <c r="J45" s="205"/>
      <c r="K45" s="205"/>
      <c r="L45" s="39">
        <f>M45</f>
        <v>153493.28</v>
      </c>
      <c r="M45" s="39">
        <f>M46+M47+M48+M49</f>
        <v>153493.28</v>
      </c>
      <c r="N45" s="44">
        <f t="shared" si="3"/>
        <v>0</v>
      </c>
      <c r="O45" s="1"/>
      <c r="P45" s="1"/>
    </row>
    <row r="46" spans="1:16" ht="12.75" customHeight="1">
      <c r="A46" s="1"/>
      <c r="B46" s="42" t="s">
        <v>78</v>
      </c>
      <c r="C46" s="142" t="s">
        <v>79</v>
      </c>
      <c r="D46" s="142"/>
      <c r="E46" s="142"/>
      <c r="F46" s="142"/>
      <c r="G46" s="142"/>
      <c r="H46" s="142"/>
      <c r="I46" s="142"/>
      <c r="J46" s="142"/>
      <c r="K46" s="142"/>
      <c r="L46" s="46">
        <f>'[5]Sheet1'!$M$81</f>
        <v>77942.56</v>
      </c>
      <c r="M46" s="46">
        <f>L46</f>
        <v>77942.56</v>
      </c>
      <c r="N46" s="40">
        <f t="shared" si="3"/>
        <v>0</v>
      </c>
      <c r="O46" s="1"/>
      <c r="P46" s="1"/>
    </row>
    <row r="47" spans="1:16" ht="12.75" customHeight="1">
      <c r="A47" s="1"/>
      <c r="B47" s="42" t="s">
        <v>80</v>
      </c>
      <c r="C47" s="157" t="s">
        <v>216</v>
      </c>
      <c r="D47" s="142"/>
      <c r="E47" s="142"/>
      <c r="F47" s="142"/>
      <c r="G47" s="142"/>
      <c r="H47" s="142"/>
      <c r="I47" s="142"/>
      <c r="J47" s="142"/>
      <c r="K47" s="142"/>
      <c r="L47" s="46">
        <f>'[5]Sheet1'!$M$82</f>
        <v>42903.97</v>
      </c>
      <c r="M47" s="46">
        <f>L47</f>
        <v>42903.97</v>
      </c>
      <c r="N47" s="40">
        <f t="shared" si="3"/>
        <v>0</v>
      </c>
      <c r="O47" s="1"/>
      <c r="P47" s="1"/>
    </row>
    <row r="48" spans="1:16" ht="12.75" customHeight="1">
      <c r="A48" s="1"/>
      <c r="B48" s="42" t="s">
        <v>82</v>
      </c>
      <c r="C48" s="142" t="s">
        <v>83</v>
      </c>
      <c r="D48" s="142"/>
      <c r="E48" s="142"/>
      <c r="F48" s="142"/>
      <c r="G48" s="142"/>
      <c r="H48" s="142"/>
      <c r="I48" s="142"/>
      <c r="J48" s="142"/>
      <c r="K48" s="142"/>
      <c r="L48" s="46">
        <f>'[5]Sheet1'!$M$83</f>
        <v>12151.96</v>
      </c>
      <c r="M48" s="46">
        <f>L48</f>
        <v>12151.96</v>
      </c>
      <c r="N48" s="40">
        <f t="shared" si="3"/>
        <v>0</v>
      </c>
      <c r="O48" s="1"/>
      <c r="P48" s="1"/>
    </row>
    <row r="49" spans="1:16" ht="12.75" customHeight="1">
      <c r="A49" s="1"/>
      <c r="B49" s="42" t="s">
        <v>84</v>
      </c>
      <c r="C49" s="142" t="s">
        <v>85</v>
      </c>
      <c r="D49" s="142"/>
      <c r="E49" s="142"/>
      <c r="F49" s="142"/>
      <c r="G49" s="142"/>
      <c r="H49" s="142"/>
      <c r="I49" s="142"/>
      <c r="J49" s="142"/>
      <c r="K49" s="142"/>
      <c r="L49" s="46">
        <f>'[5]Sheet1'!$M$84</f>
        <v>20494.79</v>
      </c>
      <c r="M49" s="46">
        <f>L49</f>
        <v>20494.79</v>
      </c>
      <c r="N49" s="40">
        <f t="shared" si="3"/>
        <v>0</v>
      </c>
      <c r="O49" s="1"/>
      <c r="P49" s="1"/>
    </row>
    <row r="50" spans="1:16" ht="12.75" customHeight="1">
      <c r="A50" s="1"/>
      <c r="B50" s="67" t="s">
        <v>86</v>
      </c>
      <c r="C50" s="156" t="s">
        <v>87</v>
      </c>
      <c r="D50" s="156"/>
      <c r="E50" s="156"/>
      <c r="F50" s="156"/>
      <c r="G50" s="156"/>
      <c r="H50" s="156"/>
      <c r="I50" s="156"/>
      <c r="J50" s="156"/>
      <c r="K50" s="156"/>
      <c r="L50" s="65">
        <f>SUM(L51:L63)</f>
        <v>1472584.3699999999</v>
      </c>
      <c r="M50" s="65">
        <f>SUM(M51:M63)</f>
        <v>1472584.3699999999</v>
      </c>
      <c r="N50" s="68">
        <f t="shared" si="3"/>
        <v>0</v>
      </c>
      <c r="O50" s="1"/>
      <c r="P50" s="1"/>
    </row>
    <row r="51" spans="1:16" ht="12.75" customHeight="1">
      <c r="A51" s="1"/>
      <c r="B51" s="42" t="s">
        <v>88</v>
      </c>
      <c r="C51" s="142" t="s">
        <v>89</v>
      </c>
      <c r="D51" s="142"/>
      <c r="E51" s="142"/>
      <c r="F51" s="142"/>
      <c r="G51" s="142"/>
      <c r="H51" s="142"/>
      <c r="I51" s="142"/>
      <c r="J51" s="142"/>
      <c r="K51" s="142"/>
      <c r="L51" s="43">
        <f>'[5]Sheet1'!$M$86</f>
        <v>858463.04</v>
      </c>
      <c r="M51" s="43">
        <f aca="true" t="shared" si="4" ref="M51:M59">L51</f>
        <v>858463.04</v>
      </c>
      <c r="N51" s="40">
        <f t="shared" si="3"/>
        <v>0</v>
      </c>
      <c r="O51" s="1"/>
      <c r="P51" s="1"/>
    </row>
    <row r="52" spans="1:16" ht="12.75" customHeight="1">
      <c r="A52" s="1"/>
      <c r="B52" s="42" t="s">
        <v>90</v>
      </c>
      <c r="C52" s="142" t="s">
        <v>91</v>
      </c>
      <c r="D52" s="142"/>
      <c r="E52" s="142"/>
      <c r="F52" s="142"/>
      <c r="G52" s="142"/>
      <c r="H52" s="142"/>
      <c r="I52" s="142"/>
      <c r="J52" s="142"/>
      <c r="K52" s="142"/>
      <c r="L52" s="43">
        <v>107327.63</v>
      </c>
      <c r="M52" s="43">
        <f t="shared" si="4"/>
        <v>107327.63</v>
      </c>
      <c r="N52" s="40">
        <f t="shared" si="3"/>
        <v>0</v>
      </c>
      <c r="O52" s="1"/>
      <c r="P52" s="1"/>
    </row>
    <row r="53" spans="1:16" ht="12.75" customHeight="1">
      <c r="A53" s="1"/>
      <c r="B53" s="42" t="s">
        <v>92</v>
      </c>
      <c r="C53" s="142" t="s">
        <v>93</v>
      </c>
      <c r="D53" s="142"/>
      <c r="E53" s="142"/>
      <c r="F53" s="142"/>
      <c r="G53" s="142"/>
      <c r="H53" s="142"/>
      <c r="I53" s="142"/>
      <c r="J53" s="142"/>
      <c r="K53" s="142"/>
      <c r="L53" s="43">
        <f>'[5]Sheet1'!$M$88</f>
        <v>23455.76</v>
      </c>
      <c r="M53" s="43">
        <f t="shared" si="4"/>
        <v>23455.76</v>
      </c>
      <c r="N53" s="40">
        <f t="shared" si="3"/>
        <v>0</v>
      </c>
      <c r="O53" s="1"/>
      <c r="P53" s="1"/>
    </row>
    <row r="54" spans="1:16" ht="12.75">
      <c r="A54" s="1"/>
      <c r="B54" s="42" t="s">
        <v>94</v>
      </c>
      <c r="C54" s="142" t="s">
        <v>95</v>
      </c>
      <c r="D54" s="142"/>
      <c r="E54" s="142"/>
      <c r="F54" s="142"/>
      <c r="G54" s="142"/>
      <c r="H54" s="142"/>
      <c r="I54" s="142"/>
      <c r="J54" s="142"/>
      <c r="K54" s="142"/>
      <c r="L54" s="43">
        <f>'[5]Sheet1'!$M$89</f>
        <v>106610.34</v>
      </c>
      <c r="M54" s="43">
        <f t="shared" si="4"/>
        <v>106610.34</v>
      </c>
      <c r="N54" s="40">
        <f t="shared" si="3"/>
        <v>0</v>
      </c>
      <c r="O54" s="1"/>
      <c r="P54" s="1"/>
    </row>
    <row r="55" spans="1:16" ht="12.75" customHeight="1">
      <c r="A55" s="1"/>
      <c r="B55" s="42" t="s">
        <v>96</v>
      </c>
      <c r="C55" s="142" t="s">
        <v>97</v>
      </c>
      <c r="D55" s="142"/>
      <c r="E55" s="142"/>
      <c r="F55" s="142"/>
      <c r="G55" s="142"/>
      <c r="H55" s="142"/>
      <c r="I55" s="142"/>
      <c r="J55" s="142"/>
      <c r="K55" s="142"/>
      <c r="L55" s="43"/>
      <c r="M55" s="43">
        <f t="shared" si="4"/>
        <v>0</v>
      </c>
      <c r="N55" s="40">
        <f t="shared" si="3"/>
        <v>0</v>
      </c>
      <c r="O55" s="1"/>
      <c r="P55" s="1"/>
    </row>
    <row r="56" spans="1:16" ht="12.75" customHeight="1">
      <c r="A56" s="1"/>
      <c r="B56" s="42" t="s">
        <v>98</v>
      </c>
      <c r="C56" s="142" t="s">
        <v>99</v>
      </c>
      <c r="D56" s="142"/>
      <c r="E56" s="142"/>
      <c r="F56" s="142"/>
      <c r="G56" s="142"/>
      <c r="H56" s="142"/>
      <c r="I56" s="142"/>
      <c r="J56" s="142"/>
      <c r="K56" s="142"/>
      <c r="L56" s="43">
        <f>'[5]Sheet1'!$M$91</f>
        <v>3650.89</v>
      </c>
      <c r="M56" s="43">
        <f t="shared" si="4"/>
        <v>3650.89</v>
      </c>
      <c r="N56" s="40">
        <f t="shared" si="3"/>
        <v>0</v>
      </c>
      <c r="O56" s="1"/>
      <c r="P56" s="1"/>
    </row>
    <row r="57" spans="1:16" ht="12.75" customHeight="1">
      <c r="A57" s="1"/>
      <c r="B57" s="42" t="s">
        <v>100</v>
      </c>
      <c r="C57" s="142" t="s">
        <v>101</v>
      </c>
      <c r="D57" s="142"/>
      <c r="E57" s="142"/>
      <c r="F57" s="142"/>
      <c r="G57" s="142"/>
      <c r="H57" s="142"/>
      <c r="I57" s="142"/>
      <c r="J57" s="142"/>
      <c r="K57" s="142"/>
      <c r="L57" s="43"/>
      <c r="M57" s="43">
        <f t="shared" si="4"/>
        <v>0</v>
      </c>
      <c r="N57" s="40">
        <f t="shared" si="3"/>
        <v>0</v>
      </c>
      <c r="O57" s="1"/>
      <c r="P57" s="1"/>
    </row>
    <row r="58" spans="1:16" ht="12.75" customHeight="1">
      <c r="A58" s="1"/>
      <c r="B58" s="42" t="s">
        <v>102</v>
      </c>
      <c r="C58" s="142" t="s">
        <v>107</v>
      </c>
      <c r="D58" s="142"/>
      <c r="E58" s="142"/>
      <c r="F58" s="142"/>
      <c r="G58" s="142"/>
      <c r="H58" s="142"/>
      <c r="I58" s="142"/>
      <c r="J58" s="142"/>
      <c r="K58" s="142"/>
      <c r="L58" s="43">
        <f>'[5]Sheet1'!$M$95</f>
        <v>334809</v>
      </c>
      <c r="M58" s="43">
        <f t="shared" si="4"/>
        <v>334809</v>
      </c>
      <c r="N58" s="40">
        <f t="shared" si="3"/>
        <v>0</v>
      </c>
      <c r="O58" s="1"/>
      <c r="P58" s="1"/>
    </row>
    <row r="59" spans="1:16" ht="12.75" customHeight="1">
      <c r="A59" s="1"/>
      <c r="B59" s="42" t="s">
        <v>104</v>
      </c>
      <c r="C59" s="142" t="s">
        <v>109</v>
      </c>
      <c r="D59" s="142"/>
      <c r="E59" s="142"/>
      <c r="F59" s="142"/>
      <c r="G59" s="142"/>
      <c r="H59" s="142"/>
      <c r="I59" s="142"/>
      <c r="J59" s="142"/>
      <c r="K59" s="142"/>
      <c r="L59" s="43">
        <f>'[5]Sheet1'!$M$96</f>
        <v>38267.71</v>
      </c>
      <c r="M59" s="43">
        <f t="shared" si="4"/>
        <v>38267.71</v>
      </c>
      <c r="N59" s="40">
        <f t="shared" si="3"/>
        <v>0</v>
      </c>
      <c r="O59" s="1"/>
      <c r="P59" s="1"/>
    </row>
    <row r="60" spans="1:16" ht="12.75" customHeight="1">
      <c r="A60" s="1"/>
      <c r="B60" s="42" t="s">
        <v>106</v>
      </c>
      <c r="C60" s="142" t="s">
        <v>107</v>
      </c>
      <c r="D60" s="142"/>
      <c r="E60" s="142"/>
      <c r="F60" s="142"/>
      <c r="G60" s="142"/>
      <c r="H60" s="142"/>
      <c r="I60" s="142"/>
      <c r="J60" s="142"/>
      <c r="K60" s="142"/>
      <c r="L60" s="43"/>
      <c r="M60" s="43"/>
      <c r="N60" s="40">
        <f t="shared" si="3"/>
        <v>0</v>
      </c>
      <c r="O60" s="1"/>
      <c r="P60" s="1"/>
    </row>
    <row r="61" spans="1:16" ht="12.75" customHeight="1">
      <c r="A61" s="1"/>
      <c r="B61" s="42" t="s">
        <v>108</v>
      </c>
      <c r="C61" s="142" t="s">
        <v>109</v>
      </c>
      <c r="D61" s="142"/>
      <c r="E61" s="142"/>
      <c r="F61" s="142"/>
      <c r="G61" s="142"/>
      <c r="H61" s="142"/>
      <c r="I61" s="142"/>
      <c r="J61" s="142"/>
      <c r="K61" s="142"/>
      <c r="L61" s="46"/>
      <c r="M61" s="43"/>
      <c r="N61" s="40">
        <f t="shared" si="3"/>
        <v>0</v>
      </c>
      <c r="O61" s="1"/>
      <c r="P61" s="1"/>
    </row>
    <row r="62" spans="1:16" ht="12.75" customHeight="1">
      <c r="A62" s="1"/>
      <c r="B62" s="42" t="s">
        <v>110</v>
      </c>
      <c r="C62" s="142" t="s">
        <v>111</v>
      </c>
      <c r="D62" s="142"/>
      <c r="E62" s="142"/>
      <c r="F62" s="142"/>
      <c r="G62" s="142"/>
      <c r="H62" s="142"/>
      <c r="I62" s="142"/>
      <c r="J62" s="142"/>
      <c r="K62" s="142"/>
      <c r="L62" s="43"/>
      <c r="M62" s="43"/>
      <c r="N62" s="40">
        <f t="shared" si="3"/>
        <v>0</v>
      </c>
      <c r="O62" s="1"/>
      <c r="P62" s="1"/>
    </row>
    <row r="63" spans="1:16" ht="12.75" customHeight="1">
      <c r="A63" s="1"/>
      <c r="B63" s="42" t="s">
        <v>112</v>
      </c>
      <c r="C63" s="142" t="s">
        <v>113</v>
      </c>
      <c r="D63" s="142"/>
      <c r="E63" s="142"/>
      <c r="F63" s="142"/>
      <c r="G63" s="142"/>
      <c r="H63" s="142"/>
      <c r="I63" s="142"/>
      <c r="J63" s="142"/>
      <c r="K63" s="142"/>
      <c r="L63" s="43"/>
      <c r="M63" s="43"/>
      <c r="N63" s="40">
        <f t="shared" si="3"/>
        <v>0</v>
      </c>
      <c r="O63" s="1"/>
      <c r="P63" s="1"/>
    </row>
    <row r="64" spans="1:16" ht="12.75">
      <c r="A64" s="1"/>
      <c r="B64" s="67" t="s">
        <v>114</v>
      </c>
      <c r="C64" s="156" t="s">
        <v>115</v>
      </c>
      <c r="D64" s="156"/>
      <c r="E64" s="156"/>
      <c r="F64" s="156"/>
      <c r="G64" s="156"/>
      <c r="H64" s="156"/>
      <c r="I64" s="156"/>
      <c r="J64" s="156"/>
      <c r="K64" s="156"/>
      <c r="L64" s="65">
        <f>L65+L67+L69</f>
        <v>128855</v>
      </c>
      <c r="M64" s="65">
        <f>M65+M67+M69</f>
        <v>128855</v>
      </c>
      <c r="N64" s="68">
        <f t="shared" si="3"/>
        <v>0</v>
      </c>
      <c r="O64" s="1"/>
      <c r="P64" s="1"/>
    </row>
    <row r="65" spans="1:16" ht="12.75" customHeight="1">
      <c r="A65" s="1"/>
      <c r="B65" s="41" t="s">
        <v>116</v>
      </c>
      <c r="C65" s="205" t="s">
        <v>117</v>
      </c>
      <c r="D65" s="205"/>
      <c r="E65" s="205"/>
      <c r="F65" s="205"/>
      <c r="G65" s="205"/>
      <c r="H65" s="205"/>
      <c r="I65" s="205"/>
      <c r="J65" s="205"/>
      <c r="K65" s="205"/>
      <c r="L65" s="39">
        <f>L66</f>
        <v>400</v>
      </c>
      <c r="M65" s="39">
        <f>M66</f>
        <v>400</v>
      </c>
      <c r="N65" s="40">
        <f t="shared" si="3"/>
        <v>0</v>
      </c>
      <c r="O65" s="1"/>
      <c r="P65" s="1"/>
    </row>
    <row r="66" spans="1:16" ht="12.75" customHeight="1">
      <c r="A66" s="1"/>
      <c r="B66" s="42" t="s">
        <v>118</v>
      </c>
      <c r="C66" s="142" t="s">
        <v>117</v>
      </c>
      <c r="D66" s="142"/>
      <c r="E66" s="142"/>
      <c r="F66" s="142"/>
      <c r="G66" s="142"/>
      <c r="H66" s="142"/>
      <c r="I66" s="142"/>
      <c r="J66" s="142"/>
      <c r="K66" s="142"/>
      <c r="L66" s="43">
        <v>400</v>
      </c>
      <c r="M66" s="43">
        <v>400</v>
      </c>
      <c r="N66" s="40">
        <f t="shared" si="3"/>
        <v>0</v>
      </c>
      <c r="O66" s="1"/>
      <c r="P66" s="1"/>
    </row>
    <row r="67" spans="1:16" ht="12.75" customHeight="1">
      <c r="A67" s="1"/>
      <c r="B67" s="41" t="s">
        <v>119</v>
      </c>
      <c r="C67" s="205" t="s">
        <v>120</v>
      </c>
      <c r="D67" s="205"/>
      <c r="E67" s="205"/>
      <c r="F67" s="205"/>
      <c r="G67" s="205"/>
      <c r="H67" s="205"/>
      <c r="I67" s="205"/>
      <c r="J67" s="205"/>
      <c r="K67" s="205"/>
      <c r="L67" s="39">
        <f>L68</f>
        <v>300</v>
      </c>
      <c r="M67" s="39">
        <f>M68</f>
        <v>300</v>
      </c>
      <c r="N67" s="40">
        <f t="shared" si="3"/>
        <v>0</v>
      </c>
      <c r="O67" s="1"/>
      <c r="P67" s="1"/>
    </row>
    <row r="68" spans="1:16" ht="12.75" customHeight="1">
      <c r="A68" s="1"/>
      <c r="B68" s="42" t="s">
        <v>121</v>
      </c>
      <c r="C68" s="142" t="s">
        <v>122</v>
      </c>
      <c r="D68" s="142"/>
      <c r="E68" s="142"/>
      <c r="F68" s="142"/>
      <c r="G68" s="142"/>
      <c r="H68" s="142"/>
      <c r="I68" s="142"/>
      <c r="J68" s="142"/>
      <c r="K68" s="142"/>
      <c r="L68" s="43">
        <v>300</v>
      </c>
      <c r="M68" s="43">
        <f>L68</f>
        <v>300</v>
      </c>
      <c r="N68" s="40">
        <f t="shared" si="3"/>
        <v>0</v>
      </c>
      <c r="O68" s="1"/>
      <c r="P68" s="1"/>
    </row>
    <row r="69" spans="1:16" ht="12.75" customHeight="1">
      <c r="A69" s="1"/>
      <c r="B69" s="41" t="s">
        <v>123</v>
      </c>
      <c r="C69" s="205" t="s">
        <v>124</v>
      </c>
      <c r="D69" s="205"/>
      <c r="E69" s="205"/>
      <c r="F69" s="205"/>
      <c r="G69" s="205"/>
      <c r="H69" s="205"/>
      <c r="I69" s="205"/>
      <c r="J69" s="205"/>
      <c r="K69" s="205"/>
      <c r="L69" s="39">
        <f>L70+L73</f>
        <v>128155</v>
      </c>
      <c r="M69" s="39">
        <f>M70+M73</f>
        <v>128155</v>
      </c>
      <c r="N69" s="40">
        <f t="shared" si="3"/>
        <v>0</v>
      </c>
      <c r="O69" s="1"/>
      <c r="P69" s="1"/>
    </row>
    <row r="70" spans="1:16" ht="12.75" customHeight="1">
      <c r="A70" s="1"/>
      <c r="B70" s="45" t="s">
        <v>217</v>
      </c>
      <c r="C70" s="142" t="s">
        <v>125</v>
      </c>
      <c r="D70" s="142"/>
      <c r="E70" s="142"/>
      <c r="F70" s="142"/>
      <c r="G70" s="142"/>
      <c r="H70" s="142"/>
      <c r="I70" s="142"/>
      <c r="J70" s="142"/>
      <c r="K70" s="142"/>
      <c r="L70" s="46">
        <v>108000</v>
      </c>
      <c r="M70" s="46">
        <v>108000</v>
      </c>
      <c r="N70" s="40">
        <f t="shared" si="3"/>
        <v>0</v>
      </c>
      <c r="O70" s="1"/>
      <c r="P70" s="1"/>
    </row>
    <row r="71" spans="1:16" ht="15" customHeight="1" hidden="1" outlineLevel="1">
      <c r="A71" s="1"/>
      <c r="B71" s="47" t="s">
        <v>126</v>
      </c>
      <c r="C71" s="154" t="s">
        <v>127</v>
      </c>
      <c r="D71" s="154"/>
      <c r="E71" s="154"/>
      <c r="F71" s="154"/>
      <c r="G71" s="154"/>
      <c r="H71" s="154"/>
      <c r="I71" s="154"/>
      <c r="J71" s="154"/>
      <c r="K71" s="154"/>
      <c r="L71" s="46">
        <f>O39</f>
        <v>0</v>
      </c>
      <c r="M71" s="46"/>
      <c r="N71" s="40">
        <f t="shared" si="3"/>
        <v>0</v>
      </c>
      <c r="O71" s="1"/>
      <c r="P71" s="1"/>
    </row>
    <row r="72" spans="1:16" ht="12.75" customHeight="1" hidden="1" outlineLevel="1">
      <c r="A72" s="1"/>
      <c r="B72" s="47" t="s">
        <v>128</v>
      </c>
      <c r="C72" s="154" t="s">
        <v>129</v>
      </c>
      <c r="D72" s="154"/>
      <c r="E72" s="154"/>
      <c r="F72" s="154"/>
      <c r="G72" s="154"/>
      <c r="H72" s="154"/>
      <c r="I72" s="154"/>
      <c r="J72" s="154"/>
      <c r="K72" s="154"/>
      <c r="L72" s="46"/>
      <c r="M72" s="46"/>
      <c r="N72" s="40">
        <f t="shared" si="3"/>
        <v>0</v>
      </c>
      <c r="O72" s="1"/>
      <c r="P72" s="1"/>
    </row>
    <row r="73" spans="1:16" ht="12.75" customHeight="1" collapsed="1" thickBot="1">
      <c r="A73" s="1"/>
      <c r="B73" s="105" t="s">
        <v>218</v>
      </c>
      <c r="C73" s="214" t="s">
        <v>115</v>
      </c>
      <c r="D73" s="214"/>
      <c r="E73" s="214"/>
      <c r="F73" s="214"/>
      <c r="G73" s="214"/>
      <c r="H73" s="214"/>
      <c r="I73" s="214"/>
      <c r="J73" s="214"/>
      <c r="K73" s="214"/>
      <c r="L73" s="106">
        <v>20155</v>
      </c>
      <c r="M73" s="107">
        <v>20155</v>
      </c>
      <c r="N73" s="108">
        <f t="shared" si="3"/>
        <v>0</v>
      </c>
      <c r="O73" s="1"/>
      <c r="P73" s="1"/>
    </row>
    <row r="74" spans="1:16" ht="12.75" customHeight="1" hidden="1" outlineLevel="1">
      <c r="A74" s="1"/>
      <c r="B74" s="77" t="s">
        <v>130</v>
      </c>
      <c r="C74" s="213" t="s">
        <v>131</v>
      </c>
      <c r="D74" s="213"/>
      <c r="E74" s="213"/>
      <c r="F74" s="213"/>
      <c r="G74" s="213"/>
      <c r="H74" s="213"/>
      <c r="I74" s="213"/>
      <c r="J74" s="213"/>
      <c r="K74" s="213"/>
      <c r="L74" s="109"/>
      <c r="M74" s="109"/>
      <c r="N74" s="110">
        <f t="shared" si="3"/>
        <v>0</v>
      </c>
      <c r="O74" s="1"/>
      <c r="P74" s="1"/>
    </row>
    <row r="75" spans="1:16" ht="12.75" customHeight="1" hidden="1" outlineLevel="1">
      <c r="A75" s="1"/>
      <c r="B75" s="47" t="s">
        <v>132</v>
      </c>
      <c r="C75" s="154" t="s">
        <v>133</v>
      </c>
      <c r="D75" s="154"/>
      <c r="E75" s="154"/>
      <c r="F75" s="154"/>
      <c r="G75" s="154"/>
      <c r="H75" s="154"/>
      <c r="I75" s="154"/>
      <c r="J75" s="154"/>
      <c r="K75" s="154"/>
      <c r="L75" s="46"/>
      <c r="M75" s="46"/>
      <c r="N75" s="40">
        <f t="shared" si="3"/>
        <v>0</v>
      </c>
      <c r="O75" s="1"/>
      <c r="P75" s="1"/>
    </row>
    <row r="76" spans="1:16" ht="12.75" customHeight="1" hidden="1" outlineLevel="1">
      <c r="A76" s="1"/>
      <c r="B76" s="47" t="s">
        <v>134</v>
      </c>
      <c r="C76" s="154" t="s">
        <v>135</v>
      </c>
      <c r="D76" s="154"/>
      <c r="E76" s="154"/>
      <c r="F76" s="154"/>
      <c r="G76" s="154"/>
      <c r="H76" s="154"/>
      <c r="I76" s="154"/>
      <c r="J76" s="154"/>
      <c r="K76" s="154"/>
      <c r="L76" s="46"/>
      <c r="M76" s="46"/>
      <c r="N76" s="40">
        <f aca="true" t="shared" si="5" ref="N76:N107">L76-M76</f>
        <v>0</v>
      </c>
      <c r="O76" s="1"/>
      <c r="P76" s="1"/>
    </row>
    <row r="77" spans="1:16" ht="12.75" customHeight="1" hidden="1" outlineLevel="1">
      <c r="A77" s="1"/>
      <c r="B77" s="47" t="s">
        <v>136</v>
      </c>
      <c r="C77" s="154" t="s">
        <v>137</v>
      </c>
      <c r="D77" s="154"/>
      <c r="E77" s="154"/>
      <c r="F77" s="154"/>
      <c r="G77" s="154"/>
      <c r="H77" s="154"/>
      <c r="I77" s="154"/>
      <c r="J77" s="154"/>
      <c r="K77" s="154"/>
      <c r="L77" s="46"/>
      <c r="M77" s="46"/>
      <c r="N77" s="40">
        <f t="shared" si="5"/>
        <v>0</v>
      </c>
      <c r="O77" s="1"/>
      <c r="P77" s="1"/>
    </row>
    <row r="78" spans="1:16" ht="12.75" customHeight="1" hidden="1" outlineLevel="1">
      <c r="A78" s="1"/>
      <c r="B78" s="47" t="s">
        <v>138</v>
      </c>
      <c r="C78" s="154" t="s">
        <v>139</v>
      </c>
      <c r="D78" s="154"/>
      <c r="E78" s="154"/>
      <c r="F78" s="154"/>
      <c r="G78" s="154"/>
      <c r="H78" s="154"/>
      <c r="I78" s="154"/>
      <c r="J78" s="154"/>
      <c r="K78" s="154"/>
      <c r="L78" s="46"/>
      <c r="M78" s="46"/>
      <c r="N78" s="40">
        <f t="shared" si="5"/>
        <v>0</v>
      </c>
      <c r="O78" s="1"/>
      <c r="P78" s="1"/>
    </row>
    <row r="79" spans="1:16" ht="12.75" customHeight="1" hidden="1" outlineLevel="1">
      <c r="A79" s="1"/>
      <c r="B79" s="47" t="s">
        <v>140</v>
      </c>
      <c r="C79" s="154" t="s">
        <v>141</v>
      </c>
      <c r="D79" s="154"/>
      <c r="E79" s="154"/>
      <c r="F79" s="154"/>
      <c r="G79" s="154"/>
      <c r="H79" s="154"/>
      <c r="I79" s="154"/>
      <c r="J79" s="154"/>
      <c r="K79" s="154"/>
      <c r="L79" s="46"/>
      <c r="M79" s="46"/>
      <c r="N79" s="40">
        <f t="shared" si="5"/>
        <v>0</v>
      </c>
      <c r="O79" s="1"/>
      <c r="P79" s="1"/>
    </row>
    <row r="80" spans="1:16" ht="12.75" customHeight="1" hidden="1" outlineLevel="1">
      <c r="A80" s="1"/>
      <c r="B80" s="47" t="s">
        <v>142</v>
      </c>
      <c r="C80" s="154" t="s">
        <v>143</v>
      </c>
      <c r="D80" s="154"/>
      <c r="E80" s="154"/>
      <c r="F80" s="154"/>
      <c r="G80" s="154"/>
      <c r="H80" s="154"/>
      <c r="I80" s="154"/>
      <c r="J80" s="154"/>
      <c r="K80" s="154"/>
      <c r="L80" s="46"/>
      <c r="M80" s="46"/>
      <c r="N80" s="40">
        <f t="shared" si="5"/>
        <v>0</v>
      </c>
      <c r="O80" s="1"/>
      <c r="P80" s="1"/>
    </row>
    <row r="81" spans="1:16" ht="12.75" customHeight="1" hidden="1" outlineLevel="1">
      <c r="A81" s="1"/>
      <c r="B81" s="47" t="s">
        <v>144</v>
      </c>
      <c r="C81" s="154" t="s">
        <v>145</v>
      </c>
      <c r="D81" s="154"/>
      <c r="E81" s="154"/>
      <c r="F81" s="154"/>
      <c r="G81" s="154"/>
      <c r="H81" s="154"/>
      <c r="I81" s="154"/>
      <c r="J81" s="154"/>
      <c r="K81" s="154"/>
      <c r="L81" s="46"/>
      <c r="M81" s="46"/>
      <c r="N81" s="40">
        <f t="shared" si="5"/>
        <v>0</v>
      </c>
      <c r="O81" s="1"/>
      <c r="P81" s="1"/>
    </row>
    <row r="82" spans="1:16" ht="12.75" customHeight="1" hidden="1" outlineLevel="1">
      <c r="A82" s="1"/>
      <c r="B82" s="47" t="s">
        <v>146</v>
      </c>
      <c r="C82" s="154" t="s">
        <v>147</v>
      </c>
      <c r="D82" s="154"/>
      <c r="E82" s="154"/>
      <c r="F82" s="154"/>
      <c r="G82" s="154"/>
      <c r="H82" s="154"/>
      <c r="I82" s="154"/>
      <c r="J82" s="154"/>
      <c r="K82" s="154"/>
      <c r="L82" s="46"/>
      <c r="M82" s="46"/>
      <c r="N82" s="40">
        <f t="shared" si="5"/>
        <v>0</v>
      </c>
      <c r="O82" s="1"/>
      <c r="P82" s="1"/>
    </row>
    <row r="83" spans="1:16" ht="12.75" customHeight="1" hidden="1" outlineLevel="1">
      <c r="A83" s="1"/>
      <c r="B83" s="47" t="s">
        <v>148</v>
      </c>
      <c r="C83" s="154" t="s">
        <v>149</v>
      </c>
      <c r="D83" s="154"/>
      <c r="E83" s="154"/>
      <c r="F83" s="154"/>
      <c r="G83" s="154"/>
      <c r="H83" s="154"/>
      <c r="I83" s="154"/>
      <c r="J83" s="154"/>
      <c r="K83" s="154"/>
      <c r="L83" s="46"/>
      <c r="M83" s="46"/>
      <c r="N83" s="40">
        <f t="shared" si="5"/>
        <v>0</v>
      </c>
      <c r="O83" s="1"/>
      <c r="P83" s="1"/>
    </row>
    <row r="84" spans="1:16" ht="12.75" customHeight="1" hidden="1" outlineLevel="1">
      <c r="A84" s="1"/>
      <c r="B84" s="47" t="s">
        <v>150</v>
      </c>
      <c r="C84" s="154" t="s">
        <v>151</v>
      </c>
      <c r="D84" s="154"/>
      <c r="E84" s="154"/>
      <c r="F84" s="154"/>
      <c r="G84" s="154"/>
      <c r="H84" s="154"/>
      <c r="I84" s="154"/>
      <c r="J84" s="154"/>
      <c r="K84" s="154"/>
      <c r="L84" s="46"/>
      <c r="M84" s="46"/>
      <c r="N84" s="40">
        <f t="shared" si="5"/>
        <v>0</v>
      </c>
      <c r="O84" s="1"/>
      <c r="P84" s="1"/>
    </row>
    <row r="85" spans="1:16" ht="12.75" customHeight="1" hidden="1" outlineLevel="1">
      <c r="A85" s="1"/>
      <c r="B85" s="47" t="s">
        <v>152</v>
      </c>
      <c r="C85" s="154" t="s">
        <v>153</v>
      </c>
      <c r="D85" s="154"/>
      <c r="E85" s="154"/>
      <c r="F85" s="154"/>
      <c r="G85" s="154"/>
      <c r="H85" s="154"/>
      <c r="I85" s="154"/>
      <c r="J85" s="154"/>
      <c r="K85" s="154"/>
      <c r="L85" s="46"/>
      <c r="M85" s="46"/>
      <c r="N85" s="40">
        <f t="shared" si="5"/>
        <v>0</v>
      </c>
      <c r="O85" s="1"/>
      <c r="P85" s="1"/>
    </row>
    <row r="86" spans="1:16" ht="12.75" customHeight="1" hidden="1" outlineLevel="1">
      <c r="A86" s="1"/>
      <c r="B86" s="47" t="s">
        <v>154</v>
      </c>
      <c r="C86" s="154" t="s">
        <v>155</v>
      </c>
      <c r="D86" s="154"/>
      <c r="E86" s="154"/>
      <c r="F86" s="154"/>
      <c r="G86" s="154"/>
      <c r="H86" s="154"/>
      <c r="I86" s="154"/>
      <c r="J86" s="154"/>
      <c r="K86" s="154"/>
      <c r="L86" s="46"/>
      <c r="M86" s="46"/>
      <c r="N86" s="40">
        <f t="shared" si="5"/>
        <v>0</v>
      </c>
      <c r="O86" s="1"/>
      <c r="P86" s="1"/>
    </row>
    <row r="87" spans="1:16" ht="12.75" customHeight="1" hidden="1" outlineLevel="1">
      <c r="A87" s="1"/>
      <c r="B87" s="47" t="s">
        <v>156</v>
      </c>
      <c r="C87" s="154" t="s">
        <v>157</v>
      </c>
      <c r="D87" s="154"/>
      <c r="E87" s="154"/>
      <c r="F87" s="154"/>
      <c r="G87" s="154"/>
      <c r="H87" s="154"/>
      <c r="I87" s="154"/>
      <c r="J87" s="154"/>
      <c r="K87" s="154"/>
      <c r="L87" s="46"/>
      <c r="M87" s="46"/>
      <c r="N87" s="40">
        <f t="shared" si="5"/>
        <v>0</v>
      </c>
      <c r="O87" s="1"/>
      <c r="P87" s="1"/>
    </row>
    <row r="88" spans="1:16" ht="12.75" customHeight="1" hidden="1" outlineLevel="1">
      <c r="A88" s="1"/>
      <c r="B88" s="47" t="s">
        <v>158</v>
      </c>
      <c r="C88" s="154" t="s">
        <v>159</v>
      </c>
      <c r="D88" s="154"/>
      <c r="E88" s="154"/>
      <c r="F88" s="154"/>
      <c r="G88" s="154"/>
      <c r="H88" s="154"/>
      <c r="I88" s="154"/>
      <c r="J88" s="154"/>
      <c r="K88" s="154"/>
      <c r="L88" s="46"/>
      <c r="M88" s="46"/>
      <c r="N88" s="40">
        <f t="shared" si="5"/>
        <v>0</v>
      </c>
      <c r="O88" s="1"/>
      <c r="P88" s="1"/>
    </row>
    <row r="89" spans="1:16" ht="12.75" customHeight="1" hidden="1" outlineLevel="1">
      <c r="A89" s="1"/>
      <c r="B89" s="47" t="s">
        <v>160</v>
      </c>
      <c r="C89" s="154" t="s">
        <v>161</v>
      </c>
      <c r="D89" s="154"/>
      <c r="E89" s="154"/>
      <c r="F89" s="154"/>
      <c r="G89" s="154"/>
      <c r="H89" s="154"/>
      <c r="I89" s="154"/>
      <c r="J89" s="154"/>
      <c r="K89" s="154"/>
      <c r="L89" s="46"/>
      <c r="M89" s="46"/>
      <c r="N89" s="40">
        <f t="shared" si="5"/>
        <v>0</v>
      </c>
      <c r="O89" s="1"/>
      <c r="P89" s="1"/>
    </row>
    <row r="90" spans="1:16" ht="12.75" customHeight="1" hidden="1" outlineLevel="1" thickBot="1">
      <c r="A90" s="1"/>
      <c r="B90" s="111" t="s">
        <v>162</v>
      </c>
      <c r="C90" s="206" t="s">
        <v>163</v>
      </c>
      <c r="D90" s="206"/>
      <c r="E90" s="206"/>
      <c r="F90" s="206"/>
      <c r="G90" s="206"/>
      <c r="H90" s="206"/>
      <c r="I90" s="206"/>
      <c r="J90" s="206"/>
      <c r="K90" s="206"/>
      <c r="L90" s="112"/>
      <c r="M90" s="112"/>
      <c r="N90" s="113">
        <f t="shared" si="5"/>
        <v>0</v>
      </c>
      <c r="O90" s="1"/>
      <c r="P90" s="1"/>
    </row>
    <row r="91" spans="1:16" ht="28.5" customHeight="1" collapsed="1" thickBot="1">
      <c r="A91" s="1"/>
      <c r="B91" s="86" t="s">
        <v>164</v>
      </c>
      <c r="C91" s="192" t="s">
        <v>165</v>
      </c>
      <c r="D91" s="192"/>
      <c r="E91" s="192"/>
      <c r="F91" s="192"/>
      <c r="G91" s="192"/>
      <c r="H91" s="192"/>
      <c r="I91" s="192"/>
      <c r="J91" s="192"/>
      <c r="K91" s="192"/>
      <c r="L91" s="95">
        <f>L69+L67+L65+L50+L45+L38+L34+L31</f>
        <v>2629763.3099999996</v>
      </c>
      <c r="M91" s="95">
        <f>M69+M67+M65+M50+M45+M38+M34+M31</f>
        <v>2629763.3099999996</v>
      </c>
      <c r="N91" s="96">
        <f t="shared" si="5"/>
        <v>0</v>
      </c>
      <c r="O91" s="1"/>
      <c r="P91" s="1"/>
    </row>
    <row r="92" spans="1:16" ht="28.5" customHeight="1" thickBot="1">
      <c r="A92" s="1"/>
      <c r="B92" s="86" t="s">
        <v>166</v>
      </c>
      <c r="C92" s="192" t="s">
        <v>219</v>
      </c>
      <c r="D92" s="192"/>
      <c r="E92" s="192"/>
      <c r="F92" s="192"/>
      <c r="G92" s="192"/>
      <c r="H92" s="192"/>
      <c r="I92" s="192"/>
      <c r="J92" s="192"/>
      <c r="K92" s="192"/>
      <c r="L92" s="97">
        <f>L91/H19/8</f>
        <v>23.509752597927378</v>
      </c>
      <c r="M92" s="97">
        <f>M91/H19/8</f>
        <v>23.509752597927378</v>
      </c>
      <c r="N92" s="98">
        <f t="shared" si="5"/>
        <v>0</v>
      </c>
      <c r="O92" s="1"/>
      <c r="P92" s="1"/>
    </row>
    <row r="93" spans="1:16" ht="48.75" customHeight="1" thickBot="1">
      <c r="A93" s="1"/>
      <c r="B93" s="86" t="s">
        <v>168</v>
      </c>
      <c r="C93" s="207" t="s">
        <v>169</v>
      </c>
      <c r="D93" s="207"/>
      <c r="E93" s="207"/>
      <c r="F93" s="207"/>
      <c r="G93" s="207"/>
      <c r="H93" s="207"/>
      <c r="I93" s="207"/>
      <c r="J93" s="207"/>
      <c r="K93" s="207"/>
      <c r="L93" s="97" t="e">
        <f>#REF!-L92</f>
        <v>#REF!</v>
      </c>
      <c r="M93" s="97">
        <f>M27-M92</f>
        <v>-3.333033191964123</v>
      </c>
      <c r="N93" s="98" t="e">
        <f t="shared" si="5"/>
        <v>#REF!</v>
      </c>
      <c r="O93" s="54"/>
      <c r="P93" s="54"/>
    </row>
    <row r="94" spans="1:16" ht="12.75" hidden="1">
      <c r="A94" s="1"/>
      <c r="B94" s="55" t="s">
        <v>170</v>
      </c>
      <c r="C94" s="150" t="s">
        <v>171</v>
      </c>
      <c r="D94" s="150"/>
      <c r="E94" s="150"/>
      <c r="F94" s="150"/>
      <c r="G94" s="150"/>
      <c r="H94" s="150"/>
      <c r="I94" s="150"/>
      <c r="J94" s="150"/>
      <c r="K94" s="150"/>
      <c r="L94" s="39"/>
      <c r="M94" s="39" t="s">
        <v>7</v>
      </c>
      <c r="N94" s="9" t="e">
        <f t="shared" si="5"/>
        <v>#VALUE!</v>
      </c>
      <c r="O94" s="1"/>
      <c r="P94" s="1"/>
    </row>
    <row r="95" spans="1:16" ht="12.75" hidden="1">
      <c r="A95" s="1"/>
      <c r="B95" s="8" t="s">
        <v>172</v>
      </c>
      <c r="C95" s="142" t="s">
        <v>173</v>
      </c>
      <c r="D95" s="142"/>
      <c r="E95" s="142"/>
      <c r="F95" s="142"/>
      <c r="G95" s="142"/>
      <c r="H95" s="142"/>
      <c r="I95" s="142"/>
      <c r="J95" s="142"/>
      <c r="K95" s="142"/>
      <c r="L95" s="43" t="s">
        <v>7</v>
      </c>
      <c r="M95" s="43" t="s">
        <v>7</v>
      </c>
      <c r="N95" s="9" t="e">
        <f t="shared" si="5"/>
        <v>#VALUE!</v>
      </c>
      <c r="O95" s="1"/>
      <c r="P95" s="1"/>
    </row>
    <row r="96" spans="1:16" ht="12.75" hidden="1">
      <c r="A96" s="1"/>
      <c r="B96" s="8" t="s">
        <v>174</v>
      </c>
      <c r="C96" s="142" t="s">
        <v>175</v>
      </c>
      <c r="D96" s="142"/>
      <c r="E96" s="142"/>
      <c r="F96" s="142"/>
      <c r="G96" s="142"/>
      <c r="H96" s="142"/>
      <c r="I96" s="142"/>
      <c r="J96" s="142"/>
      <c r="K96" s="142"/>
      <c r="L96" s="43" t="s">
        <v>7</v>
      </c>
      <c r="M96" s="43" t="s">
        <v>7</v>
      </c>
      <c r="N96" s="9" t="e">
        <f t="shared" si="5"/>
        <v>#VALUE!</v>
      </c>
      <c r="O96" s="1"/>
      <c r="P96" s="1"/>
    </row>
    <row r="97" spans="1:16" ht="12.75" hidden="1">
      <c r="A97" s="1"/>
      <c r="B97" s="8" t="s">
        <v>176</v>
      </c>
      <c r="C97" s="142" t="s">
        <v>177</v>
      </c>
      <c r="D97" s="142"/>
      <c r="E97" s="142"/>
      <c r="F97" s="142"/>
      <c r="G97" s="142"/>
      <c r="H97" s="142"/>
      <c r="I97" s="142"/>
      <c r="J97" s="142"/>
      <c r="K97" s="142"/>
      <c r="L97" s="43" t="s">
        <v>7</v>
      </c>
      <c r="M97" s="43" t="s">
        <v>7</v>
      </c>
      <c r="N97" s="9" t="e">
        <f t="shared" si="5"/>
        <v>#VALUE!</v>
      </c>
      <c r="O97" s="1"/>
      <c r="P97" s="1"/>
    </row>
    <row r="98" spans="1:16" ht="12.75" hidden="1">
      <c r="A98" s="1"/>
      <c r="B98" s="8" t="s">
        <v>178</v>
      </c>
      <c r="C98" s="142" t="s">
        <v>179</v>
      </c>
      <c r="D98" s="142"/>
      <c r="E98" s="142"/>
      <c r="F98" s="142"/>
      <c r="G98" s="142"/>
      <c r="H98" s="142"/>
      <c r="I98" s="142"/>
      <c r="J98" s="142"/>
      <c r="K98" s="142"/>
      <c r="L98" s="43" t="s">
        <v>7</v>
      </c>
      <c r="M98" s="43" t="s">
        <v>7</v>
      </c>
      <c r="N98" s="9" t="e">
        <f t="shared" si="5"/>
        <v>#VALUE!</v>
      </c>
      <c r="O98" s="1"/>
      <c r="P98" s="1"/>
    </row>
    <row r="99" spans="1:16" ht="12.75" hidden="1">
      <c r="A99" s="1"/>
      <c r="B99" s="56" t="s">
        <v>180</v>
      </c>
      <c r="C99" s="150" t="s">
        <v>181</v>
      </c>
      <c r="D99" s="150"/>
      <c r="E99" s="150"/>
      <c r="F99" s="150"/>
      <c r="G99" s="150"/>
      <c r="H99" s="150"/>
      <c r="I99" s="150"/>
      <c r="J99" s="150"/>
      <c r="K99" s="150"/>
      <c r="L99" s="39" t="s">
        <v>7</v>
      </c>
      <c r="M99" s="39" t="s">
        <v>7</v>
      </c>
      <c r="N99" s="9" t="e">
        <f t="shared" si="5"/>
        <v>#VALUE!</v>
      </c>
      <c r="O99" s="1"/>
      <c r="P99" s="1"/>
    </row>
    <row r="100" spans="1:16" ht="12.75" hidden="1">
      <c r="A100" s="1"/>
      <c r="B100" s="8" t="s">
        <v>182</v>
      </c>
      <c r="C100" s="142" t="s">
        <v>183</v>
      </c>
      <c r="D100" s="142"/>
      <c r="E100" s="142"/>
      <c r="F100" s="142"/>
      <c r="G100" s="142"/>
      <c r="H100" s="142"/>
      <c r="I100" s="142"/>
      <c r="J100" s="142"/>
      <c r="K100" s="142"/>
      <c r="L100" s="46" t="s">
        <v>7</v>
      </c>
      <c r="M100" s="46" t="s">
        <v>7</v>
      </c>
      <c r="N100" s="9" t="e">
        <f t="shared" si="5"/>
        <v>#VALUE!</v>
      </c>
      <c r="O100" s="1"/>
      <c r="P100" s="1"/>
    </row>
    <row r="101" spans="1:16" ht="12.75" hidden="1">
      <c r="A101" s="1"/>
      <c r="B101" s="8" t="s">
        <v>184</v>
      </c>
      <c r="C101" s="142" t="s">
        <v>185</v>
      </c>
      <c r="D101" s="142"/>
      <c r="E101" s="142"/>
      <c r="F101" s="142"/>
      <c r="G101" s="142"/>
      <c r="H101" s="142"/>
      <c r="I101" s="142"/>
      <c r="J101" s="142"/>
      <c r="K101" s="142"/>
      <c r="L101" s="46" t="s">
        <v>7</v>
      </c>
      <c r="M101" s="46" t="s">
        <v>7</v>
      </c>
      <c r="N101" s="9" t="e">
        <f t="shared" si="5"/>
        <v>#VALUE!</v>
      </c>
      <c r="O101" s="1"/>
      <c r="P101" s="1"/>
    </row>
    <row r="102" spans="1:16" ht="12.75" hidden="1">
      <c r="A102" s="1"/>
      <c r="B102" s="12" t="s">
        <v>186</v>
      </c>
      <c r="C102" s="151" t="s">
        <v>187</v>
      </c>
      <c r="D102" s="151"/>
      <c r="E102" s="151"/>
      <c r="F102" s="151"/>
      <c r="G102" s="151"/>
      <c r="H102" s="151"/>
      <c r="I102" s="151"/>
      <c r="J102" s="151"/>
      <c r="K102" s="151"/>
      <c r="L102" s="46" t="s">
        <v>7</v>
      </c>
      <c r="M102" s="46" t="s">
        <v>7</v>
      </c>
      <c r="N102" s="9" t="e">
        <f t="shared" si="5"/>
        <v>#VALUE!</v>
      </c>
      <c r="O102" s="1"/>
      <c r="P102" s="1"/>
    </row>
    <row r="103" spans="1:16" ht="12.75" hidden="1">
      <c r="A103" s="1"/>
      <c r="B103" s="12" t="s">
        <v>188</v>
      </c>
      <c r="C103" s="151" t="s">
        <v>189</v>
      </c>
      <c r="D103" s="151"/>
      <c r="E103" s="151"/>
      <c r="F103" s="151"/>
      <c r="G103" s="151"/>
      <c r="H103" s="151"/>
      <c r="I103" s="151"/>
      <c r="J103" s="151"/>
      <c r="K103" s="151"/>
      <c r="L103" s="46" t="s">
        <v>7</v>
      </c>
      <c r="M103" s="46" t="s">
        <v>7</v>
      </c>
      <c r="N103" s="9" t="e">
        <f t="shared" si="5"/>
        <v>#VALUE!</v>
      </c>
      <c r="O103" s="1"/>
      <c r="P103" s="1"/>
    </row>
    <row r="104" spans="1:16" ht="12.75" hidden="1">
      <c r="A104" s="1"/>
      <c r="B104" s="8" t="s">
        <v>190</v>
      </c>
      <c r="C104" s="142" t="s">
        <v>191</v>
      </c>
      <c r="D104" s="142"/>
      <c r="E104" s="142"/>
      <c r="F104" s="142"/>
      <c r="G104" s="142"/>
      <c r="H104" s="142"/>
      <c r="I104" s="142"/>
      <c r="J104" s="142"/>
      <c r="K104" s="142"/>
      <c r="L104" s="46" t="s">
        <v>7</v>
      </c>
      <c r="M104" s="46" t="s">
        <v>7</v>
      </c>
      <c r="N104" s="9" t="e">
        <f t="shared" si="5"/>
        <v>#VALUE!</v>
      </c>
      <c r="O104" s="1"/>
      <c r="P104" s="1"/>
    </row>
    <row r="105" spans="1:16" ht="12.75" hidden="1">
      <c r="A105" s="1"/>
      <c r="B105" s="8" t="s">
        <v>192</v>
      </c>
      <c r="C105" s="142" t="s">
        <v>193</v>
      </c>
      <c r="D105" s="142"/>
      <c r="E105" s="142"/>
      <c r="F105" s="142"/>
      <c r="G105" s="142"/>
      <c r="H105" s="142"/>
      <c r="I105" s="142"/>
      <c r="J105" s="142"/>
      <c r="K105" s="142"/>
      <c r="L105" s="46" t="s">
        <v>7</v>
      </c>
      <c r="M105" s="46" t="s">
        <v>7</v>
      </c>
      <c r="N105" s="9" t="e">
        <f t="shared" si="5"/>
        <v>#VALUE!</v>
      </c>
      <c r="O105" s="1"/>
      <c r="P105" s="1"/>
    </row>
    <row r="106" spans="1:16" ht="12.75" hidden="1">
      <c r="A106" s="1"/>
      <c r="B106" s="55" t="s">
        <v>194</v>
      </c>
      <c r="C106" s="150" t="s">
        <v>195</v>
      </c>
      <c r="D106" s="150"/>
      <c r="E106" s="150"/>
      <c r="F106" s="150"/>
      <c r="G106" s="150"/>
      <c r="H106" s="150"/>
      <c r="I106" s="150"/>
      <c r="J106" s="150"/>
      <c r="K106" s="150"/>
      <c r="L106" s="57" t="s">
        <v>196</v>
      </c>
      <c r="M106" s="58" t="s">
        <v>7</v>
      </c>
      <c r="N106" s="9" t="e">
        <f t="shared" si="5"/>
        <v>#VALUE!</v>
      </c>
      <c r="O106" s="1"/>
      <c r="P106" s="1"/>
    </row>
    <row r="107" spans="1:16" ht="12.75" hidden="1">
      <c r="A107" s="1"/>
      <c r="B107" s="55" t="s">
        <v>197</v>
      </c>
      <c r="C107" s="150" t="s">
        <v>198</v>
      </c>
      <c r="D107" s="150"/>
      <c r="E107" s="150"/>
      <c r="F107" s="150"/>
      <c r="G107" s="150"/>
      <c r="H107" s="150"/>
      <c r="I107" s="150"/>
      <c r="J107" s="150"/>
      <c r="K107" s="150"/>
      <c r="L107" s="57" t="s">
        <v>196</v>
      </c>
      <c r="M107" s="58" t="s">
        <v>7</v>
      </c>
      <c r="N107" s="9" t="e">
        <f t="shared" si="5"/>
        <v>#VALUE!</v>
      </c>
      <c r="O107" s="1"/>
      <c r="P107" s="1"/>
    </row>
    <row r="108" spans="1:16" ht="12.75" hidden="1">
      <c r="A108" s="1"/>
      <c r="B108" s="55" t="s">
        <v>199</v>
      </c>
      <c r="C108" s="150" t="s">
        <v>200</v>
      </c>
      <c r="D108" s="150"/>
      <c r="E108" s="150"/>
      <c r="F108" s="150"/>
      <c r="G108" s="150"/>
      <c r="H108" s="150"/>
      <c r="I108" s="150"/>
      <c r="J108" s="150"/>
      <c r="K108" s="150"/>
      <c r="L108" s="57" t="s">
        <v>196</v>
      </c>
      <c r="M108" s="58" t="s">
        <v>7</v>
      </c>
      <c r="N108" s="9" t="e">
        <f>L108-M108</f>
        <v>#VALUE!</v>
      </c>
      <c r="O108" s="1"/>
      <c r="P108" s="1"/>
    </row>
    <row r="109" spans="1:16" ht="12.75" hidden="1">
      <c r="A109" s="1"/>
      <c r="B109" s="55" t="s">
        <v>201</v>
      </c>
      <c r="C109" s="150" t="s">
        <v>202</v>
      </c>
      <c r="D109" s="150"/>
      <c r="E109" s="150"/>
      <c r="F109" s="150"/>
      <c r="G109" s="150"/>
      <c r="H109" s="150"/>
      <c r="I109" s="150"/>
      <c r="J109" s="150"/>
      <c r="K109" s="150"/>
      <c r="L109" s="57" t="s">
        <v>196</v>
      </c>
      <c r="M109" s="58" t="s">
        <v>7</v>
      </c>
      <c r="N109" s="9" t="e">
        <f>L109-M109</f>
        <v>#VALUE!</v>
      </c>
      <c r="O109" s="1"/>
      <c r="P109" s="1"/>
    </row>
    <row r="110" spans="1:16" ht="12.75">
      <c r="A110" s="1"/>
      <c r="B110" s="1" t="s">
        <v>203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7.5" customHeight="1">
      <c r="A111" s="1"/>
      <c r="B111" s="146" t="s">
        <v>204</v>
      </c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"/>
      <c r="O111" s="1"/>
      <c r="P111" s="1"/>
    </row>
    <row r="112" spans="1:16" ht="33.75" customHeight="1">
      <c r="A112" s="1"/>
      <c r="B112" s="146" t="s">
        <v>205</v>
      </c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"/>
      <c r="O112" s="1"/>
      <c r="P112" s="1"/>
    </row>
    <row r="113" spans="1:16" ht="33" customHeight="1">
      <c r="A113" s="1"/>
      <c r="B113" s="146" t="s">
        <v>206</v>
      </c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"/>
      <c r="O113" s="1"/>
      <c r="P113" s="1"/>
    </row>
    <row r="114" spans="1:16" ht="12.75">
      <c r="A114" s="1"/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"/>
      <c r="O114" s="1"/>
      <c r="P114" s="1"/>
    </row>
    <row r="115" spans="1:16" ht="12.75">
      <c r="A115" s="1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"/>
      <c r="O115" s="1"/>
      <c r="P115" s="1"/>
    </row>
    <row r="116" spans="1:16" ht="12.75">
      <c r="A116" s="1"/>
      <c r="B116" s="144" t="s">
        <v>207</v>
      </c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"/>
      <c r="O116" s="1"/>
      <c r="P116" s="1"/>
    </row>
    <row r="117" spans="1:16" ht="12.75">
      <c r="A117" s="1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1"/>
      <c r="O117" s="1"/>
      <c r="P117" s="1"/>
    </row>
    <row r="118" spans="1:16" ht="12.75">
      <c r="A118" s="1"/>
      <c r="M118" s="1"/>
      <c r="N118" s="1"/>
      <c r="O118" s="1"/>
      <c r="P118" s="1"/>
    </row>
    <row r="123" spans="2:12" ht="12.75">
      <c r="B123" s="61" t="s">
        <v>208</v>
      </c>
      <c r="C123" s="61"/>
      <c r="D123" s="145" t="s">
        <v>209</v>
      </c>
      <c r="E123" s="145"/>
      <c r="F123" s="145"/>
      <c r="G123" s="61" t="s">
        <v>210</v>
      </c>
      <c r="H123" s="61"/>
      <c r="I123" s="145" t="s">
        <v>211</v>
      </c>
      <c r="J123" s="145"/>
      <c r="K123" s="1"/>
      <c r="L123" s="1"/>
    </row>
  </sheetData>
  <sheetProtection/>
  <mergeCells count="122">
    <mergeCell ref="C40:K40"/>
    <mergeCell ref="C37:K37"/>
    <mergeCell ref="C38:K38"/>
    <mergeCell ref="C31:K31"/>
    <mergeCell ref="B116:M116"/>
    <mergeCell ref="D123:F123"/>
    <mergeCell ref="I123:J123"/>
    <mergeCell ref="C70:K70"/>
    <mergeCell ref="C73:K73"/>
    <mergeCell ref="B112:M112"/>
    <mergeCell ref="B113:M113"/>
    <mergeCell ref="B114:M114"/>
    <mergeCell ref="B115:M115"/>
    <mergeCell ref="C108:K108"/>
    <mergeCell ref="C103:K103"/>
    <mergeCell ref="C104:K104"/>
    <mergeCell ref="C109:K109"/>
    <mergeCell ref="B111:M111"/>
    <mergeCell ref="C105:K105"/>
    <mergeCell ref="C106:K106"/>
    <mergeCell ref="C107:K107"/>
    <mergeCell ref="C100:K100"/>
    <mergeCell ref="C96:K96"/>
    <mergeCell ref="C97:K97"/>
    <mergeCell ref="C98:K98"/>
    <mergeCell ref="C101:K101"/>
    <mergeCell ref="C102:K102"/>
    <mergeCell ref="C89:K89"/>
    <mergeCell ref="C92:K92"/>
    <mergeCell ref="C93:K93"/>
    <mergeCell ref="C94:K94"/>
    <mergeCell ref="C95:K95"/>
    <mergeCell ref="C99:K99"/>
    <mergeCell ref="C81:K81"/>
    <mergeCell ref="C82:K82"/>
    <mergeCell ref="C83:K83"/>
    <mergeCell ref="C84:K84"/>
    <mergeCell ref="C85:K85"/>
    <mergeCell ref="C91:K91"/>
    <mergeCell ref="C90:K90"/>
    <mergeCell ref="C86:K86"/>
    <mergeCell ref="C87:K87"/>
    <mergeCell ref="C88:K88"/>
    <mergeCell ref="C75:K75"/>
    <mergeCell ref="C76:K76"/>
    <mergeCell ref="C77:K77"/>
    <mergeCell ref="C78:K78"/>
    <mergeCell ref="C79:K79"/>
    <mergeCell ref="C80:K80"/>
    <mergeCell ref="C67:K67"/>
    <mergeCell ref="C68:K68"/>
    <mergeCell ref="C69:K69"/>
    <mergeCell ref="C71:K71"/>
    <mergeCell ref="C72:K72"/>
    <mergeCell ref="C74:K74"/>
    <mergeCell ref="C61:K61"/>
    <mergeCell ref="C62:K62"/>
    <mergeCell ref="C63:K63"/>
    <mergeCell ref="C64:K64"/>
    <mergeCell ref="C65:K65"/>
    <mergeCell ref="C66:K66"/>
    <mergeCell ref="C55:K55"/>
    <mergeCell ref="C56:K56"/>
    <mergeCell ref="C57:K57"/>
    <mergeCell ref="C58:K58"/>
    <mergeCell ref="C59:K59"/>
    <mergeCell ref="C60:K60"/>
    <mergeCell ref="C49:K49"/>
    <mergeCell ref="C50:K50"/>
    <mergeCell ref="C51:K51"/>
    <mergeCell ref="C52:K52"/>
    <mergeCell ref="C53:K53"/>
    <mergeCell ref="C54:K54"/>
    <mergeCell ref="C46:K46"/>
    <mergeCell ref="C47:K47"/>
    <mergeCell ref="C42:K42"/>
    <mergeCell ref="C44:K44"/>
    <mergeCell ref="C43:K43"/>
    <mergeCell ref="C48:K48"/>
    <mergeCell ref="C32:K32"/>
    <mergeCell ref="C33:K33"/>
    <mergeCell ref="C34:K34"/>
    <mergeCell ref="C29:K29"/>
    <mergeCell ref="C30:K30"/>
    <mergeCell ref="C45:K45"/>
    <mergeCell ref="C41:K41"/>
    <mergeCell ref="C35:K35"/>
    <mergeCell ref="C36:K36"/>
    <mergeCell ref="C39:K39"/>
    <mergeCell ref="C26:K26"/>
    <mergeCell ref="C27:K27"/>
    <mergeCell ref="C22:K22"/>
    <mergeCell ref="C23:K23"/>
    <mergeCell ref="C24:K24"/>
    <mergeCell ref="C25:K25"/>
    <mergeCell ref="C18:H18"/>
    <mergeCell ref="I18:K18"/>
    <mergeCell ref="C21:K21"/>
    <mergeCell ref="C19:G19"/>
    <mergeCell ref="H19:K19"/>
    <mergeCell ref="C20:G20"/>
    <mergeCell ref="H20:K20"/>
    <mergeCell ref="C15:D15"/>
    <mergeCell ref="E15:K15"/>
    <mergeCell ref="C16:D16"/>
    <mergeCell ref="E16:K16"/>
    <mergeCell ref="C17:G17"/>
    <mergeCell ref="H17:K17"/>
    <mergeCell ref="C10:K10"/>
    <mergeCell ref="C11:F11"/>
    <mergeCell ref="G11:K11"/>
    <mergeCell ref="C12:K12"/>
    <mergeCell ref="C13:D13"/>
    <mergeCell ref="C14:D14"/>
    <mergeCell ref="E14:K14"/>
    <mergeCell ref="E13:K13"/>
    <mergeCell ref="B3:M3"/>
    <mergeCell ref="B4:M4"/>
    <mergeCell ref="B5:M5"/>
    <mergeCell ref="B6:M6"/>
    <mergeCell ref="B7:M7"/>
    <mergeCell ref="C9:D9"/>
  </mergeCells>
  <printOptions/>
  <pageMargins left="0.58" right="0.44" top="0.17" bottom="0.15" header="0.24" footer="0.26"/>
  <pageSetup horizontalDpi="1200" verticalDpi="12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23"/>
  <sheetViews>
    <sheetView zoomScale="75" zoomScaleNormal="75" zoomScalePageLayoutView="0" workbookViewId="0" topLeftCell="A5">
      <selection activeCell="C45" sqref="C45:K45"/>
    </sheetView>
  </sheetViews>
  <sheetFormatPr defaultColWidth="9.00390625" defaultRowHeight="12.75" outlineLevelRow="1"/>
  <cols>
    <col min="7" max="7" width="8.375" style="0" customWidth="1"/>
    <col min="12" max="12" width="11.875" style="0" customWidth="1"/>
    <col min="13" max="13" width="13.375" style="0" customWidth="1"/>
    <col min="14" max="14" width="12.25390625" style="0" customWidth="1"/>
    <col min="15" max="15" width="18.6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82" t="s">
        <v>0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"/>
      <c r="O3" s="1"/>
      <c r="P3" s="1"/>
    </row>
    <row r="4" spans="1:16" ht="12.75">
      <c r="A4" s="1"/>
      <c r="B4" s="182" t="s">
        <v>1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"/>
      <c r="O4" s="1"/>
      <c r="P4" s="1"/>
    </row>
    <row r="5" spans="1:16" ht="12.75">
      <c r="A5" s="1"/>
      <c r="B5" s="182" t="s">
        <v>2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"/>
      <c r="O5" s="1"/>
      <c r="P5" s="1"/>
    </row>
    <row r="6" spans="1:16" ht="12.75">
      <c r="A6" s="1"/>
      <c r="B6" s="182" t="s">
        <v>3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"/>
      <c r="O6" s="1"/>
      <c r="P6" s="1"/>
    </row>
    <row r="7" spans="1:16" ht="12.75">
      <c r="A7" s="1"/>
      <c r="B7" s="182" t="s">
        <v>212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83" t="s">
        <v>5</v>
      </c>
      <c r="D9" s="183"/>
      <c r="E9" s="3" t="s">
        <v>213</v>
      </c>
      <c r="F9" s="1"/>
      <c r="G9" s="1"/>
      <c r="H9" s="1"/>
      <c r="I9" s="1"/>
      <c r="J9" s="1"/>
      <c r="K9" s="1"/>
      <c r="L9" s="1"/>
      <c r="M9" s="4" t="s">
        <v>7</v>
      </c>
      <c r="N9" s="5" t="s">
        <v>8</v>
      </c>
      <c r="O9" s="1"/>
      <c r="P9" s="1"/>
    </row>
    <row r="10" spans="1:16" ht="37.5" customHeight="1">
      <c r="A10" s="1"/>
      <c r="B10" s="62"/>
      <c r="C10" s="215" t="s">
        <v>9</v>
      </c>
      <c r="D10" s="215"/>
      <c r="E10" s="215"/>
      <c r="F10" s="215"/>
      <c r="G10" s="215"/>
      <c r="H10" s="215"/>
      <c r="I10" s="215"/>
      <c r="J10" s="215"/>
      <c r="K10" s="215"/>
      <c r="L10" s="63" t="s">
        <v>10</v>
      </c>
      <c r="M10" s="63" t="s">
        <v>11</v>
      </c>
      <c r="N10" s="63" t="s">
        <v>12</v>
      </c>
      <c r="O10" s="1"/>
      <c r="P10" s="1"/>
    </row>
    <row r="11" spans="1:16" ht="12.75">
      <c r="A11" s="1"/>
      <c r="B11" s="8"/>
      <c r="C11" s="172" t="s">
        <v>13</v>
      </c>
      <c r="D11" s="172"/>
      <c r="E11" s="172"/>
      <c r="F11" s="172"/>
      <c r="G11" s="185" t="s">
        <v>14</v>
      </c>
      <c r="H11" s="185"/>
      <c r="I11" s="185"/>
      <c r="J11" s="185"/>
      <c r="K11" s="185"/>
      <c r="L11" s="9"/>
      <c r="M11" s="9"/>
      <c r="N11" s="9"/>
      <c r="O11" s="1"/>
      <c r="P11" s="1"/>
    </row>
    <row r="12" spans="1:16" ht="12.75">
      <c r="A12" s="1"/>
      <c r="B12" s="10" t="s">
        <v>15</v>
      </c>
      <c r="C12" s="175" t="s">
        <v>16</v>
      </c>
      <c r="D12" s="175"/>
      <c r="E12" s="175"/>
      <c r="F12" s="175"/>
      <c r="G12" s="175"/>
      <c r="H12" s="175"/>
      <c r="I12" s="175"/>
      <c r="J12" s="175"/>
      <c r="K12" s="175"/>
      <c r="L12" s="11"/>
      <c r="M12" s="11"/>
      <c r="N12" s="11"/>
      <c r="O12" s="1"/>
      <c r="P12" s="1"/>
    </row>
    <row r="13" spans="1:16" ht="12.75">
      <c r="A13" s="1"/>
      <c r="B13" s="8" t="s">
        <v>17</v>
      </c>
      <c r="C13" s="142" t="s">
        <v>18</v>
      </c>
      <c r="D13" s="142"/>
      <c r="E13" s="179" t="s">
        <v>214</v>
      </c>
      <c r="F13" s="180"/>
      <c r="G13" s="180"/>
      <c r="H13" s="180"/>
      <c r="I13" s="180"/>
      <c r="J13" s="180"/>
      <c r="K13" s="181"/>
      <c r="L13" s="9"/>
      <c r="M13" s="9"/>
      <c r="N13" s="9"/>
      <c r="O13" s="1"/>
      <c r="P13" s="1"/>
    </row>
    <row r="14" spans="1:16" ht="12.75">
      <c r="A14" s="1"/>
      <c r="B14" s="8" t="s">
        <v>20</v>
      </c>
      <c r="C14" s="142" t="s">
        <v>21</v>
      </c>
      <c r="D14" s="142"/>
      <c r="E14" s="176">
        <v>16</v>
      </c>
      <c r="F14" s="177"/>
      <c r="G14" s="177"/>
      <c r="H14" s="177"/>
      <c r="I14" s="177"/>
      <c r="J14" s="177"/>
      <c r="K14" s="178"/>
      <c r="L14" s="9"/>
      <c r="M14" s="9"/>
      <c r="N14" s="9"/>
      <c r="O14" s="1"/>
      <c r="P14" s="1"/>
    </row>
    <row r="15" spans="1:16" ht="12.75">
      <c r="A15" s="1"/>
      <c r="B15" s="8" t="s">
        <v>22</v>
      </c>
      <c r="C15" s="142" t="s">
        <v>23</v>
      </c>
      <c r="D15" s="142"/>
      <c r="E15" s="171">
        <v>1</v>
      </c>
      <c r="F15" s="171"/>
      <c r="G15" s="171"/>
      <c r="H15" s="171"/>
      <c r="I15" s="171"/>
      <c r="J15" s="171"/>
      <c r="K15" s="171"/>
      <c r="L15" s="9"/>
      <c r="M15" s="9"/>
      <c r="N15" s="9"/>
      <c r="O15" s="1"/>
      <c r="P15" s="1"/>
    </row>
    <row r="16" spans="1:16" ht="12.75">
      <c r="A16" s="1"/>
      <c r="B16" s="8" t="s">
        <v>24</v>
      </c>
      <c r="C16" s="142" t="s">
        <v>25</v>
      </c>
      <c r="D16" s="142"/>
      <c r="E16" s="150">
        <v>127</v>
      </c>
      <c r="F16" s="150"/>
      <c r="G16" s="150"/>
      <c r="H16" s="150"/>
      <c r="I16" s="150"/>
      <c r="J16" s="150"/>
      <c r="K16" s="150"/>
      <c r="L16" s="9"/>
      <c r="M16" s="9"/>
      <c r="N16" s="9"/>
      <c r="O16" s="1"/>
      <c r="P16" s="1"/>
    </row>
    <row r="17" spans="1:16" ht="12.75">
      <c r="A17" s="1"/>
      <c r="B17" s="8" t="s">
        <v>26</v>
      </c>
      <c r="C17" s="142" t="s">
        <v>27</v>
      </c>
      <c r="D17" s="142"/>
      <c r="E17" s="142"/>
      <c r="F17" s="142"/>
      <c r="G17" s="142"/>
      <c r="H17" s="197">
        <v>5995</v>
      </c>
      <c r="I17" s="197"/>
      <c r="J17" s="197"/>
      <c r="K17" s="197"/>
      <c r="L17" s="9"/>
      <c r="M17" s="9"/>
      <c r="N17" s="9"/>
      <c r="O17" s="1"/>
      <c r="P17" s="1"/>
    </row>
    <row r="18" spans="1:16" ht="12.75">
      <c r="A18" s="1"/>
      <c r="B18" s="12" t="s">
        <v>28</v>
      </c>
      <c r="C18" s="172" t="s">
        <v>29</v>
      </c>
      <c r="D18" s="172"/>
      <c r="E18" s="172"/>
      <c r="F18" s="172"/>
      <c r="G18" s="172"/>
      <c r="H18" s="172"/>
      <c r="I18" s="173">
        <v>5885</v>
      </c>
      <c r="J18" s="174"/>
      <c r="K18" s="174"/>
      <c r="L18" s="9"/>
      <c r="M18" s="9"/>
      <c r="N18" s="9"/>
      <c r="O18" s="1"/>
      <c r="P18" s="1"/>
    </row>
    <row r="19" spans="1:16" ht="12.75">
      <c r="A19" s="1"/>
      <c r="B19" s="8" t="s">
        <v>30</v>
      </c>
      <c r="C19" s="142" t="s">
        <v>31</v>
      </c>
      <c r="D19" s="142"/>
      <c r="E19" s="142"/>
      <c r="F19" s="142"/>
      <c r="G19" s="142"/>
      <c r="H19" s="197">
        <v>5849</v>
      </c>
      <c r="I19" s="197"/>
      <c r="J19" s="197"/>
      <c r="K19" s="197"/>
      <c r="L19" s="9"/>
      <c r="M19" s="9"/>
      <c r="N19" s="9"/>
      <c r="O19" s="1"/>
      <c r="P19" s="1"/>
    </row>
    <row r="20" spans="1:16" ht="13.5" thickBot="1">
      <c r="A20" s="1"/>
      <c r="B20" s="13" t="s">
        <v>32</v>
      </c>
      <c r="C20" s="168" t="s">
        <v>33</v>
      </c>
      <c r="D20" s="168"/>
      <c r="E20" s="168"/>
      <c r="F20" s="168"/>
      <c r="G20" s="168"/>
      <c r="H20" s="169">
        <v>36</v>
      </c>
      <c r="I20" s="169"/>
      <c r="J20" s="169"/>
      <c r="K20" s="169"/>
      <c r="L20" s="14"/>
      <c r="M20" s="14"/>
      <c r="N20" s="14"/>
      <c r="O20" s="1"/>
      <c r="P20" s="1"/>
    </row>
    <row r="21" spans="1:16" ht="22.5" customHeight="1">
      <c r="A21" s="1"/>
      <c r="B21" s="15" t="s">
        <v>34</v>
      </c>
      <c r="C21" s="162" t="s">
        <v>35</v>
      </c>
      <c r="D21" s="163"/>
      <c r="E21" s="163"/>
      <c r="F21" s="163"/>
      <c r="G21" s="163"/>
      <c r="H21" s="163"/>
      <c r="I21" s="163"/>
      <c r="J21" s="163"/>
      <c r="K21" s="164"/>
      <c r="L21" s="16">
        <f>SUM(L22+L23+L24)</f>
        <v>1072601.6</v>
      </c>
      <c r="M21" s="16">
        <f>SUM(M22:M25)</f>
        <v>1027065.04</v>
      </c>
      <c r="N21" s="17"/>
      <c r="O21" s="18">
        <f>O22-L26</f>
        <v>-134188.04000000004</v>
      </c>
      <c r="P21" s="1"/>
    </row>
    <row r="22" spans="1:16" ht="12.75">
      <c r="A22" s="1"/>
      <c r="B22" s="19">
        <v>7</v>
      </c>
      <c r="C22" s="143" t="s">
        <v>36</v>
      </c>
      <c r="D22" s="143"/>
      <c r="E22" s="143"/>
      <c r="F22" s="143"/>
      <c r="G22" s="143"/>
      <c r="H22" s="143"/>
      <c r="I22" s="143"/>
      <c r="J22" s="143"/>
      <c r="K22" s="143"/>
      <c r="L22" s="21">
        <v>67180.96</v>
      </c>
      <c r="M22" s="20">
        <f>'[3]Новг 16 (2)'!M22</f>
        <v>67180.96</v>
      </c>
      <c r="N22" s="21">
        <f aca="true" t="shared" si="0" ref="N22:N27">L22-M22</f>
        <v>0</v>
      </c>
      <c r="O22" s="22">
        <f>H19*22.92*7</f>
        <v>938413.56</v>
      </c>
      <c r="P22" s="1"/>
    </row>
    <row r="23" spans="1:16" ht="12.75">
      <c r="A23" s="1"/>
      <c r="B23" s="19">
        <v>8</v>
      </c>
      <c r="C23" s="143" t="s">
        <v>37</v>
      </c>
      <c r="D23" s="143"/>
      <c r="E23" s="143"/>
      <c r="F23" s="143"/>
      <c r="G23" s="143"/>
      <c r="H23" s="143"/>
      <c r="I23" s="143"/>
      <c r="J23" s="143"/>
      <c r="K23" s="143"/>
      <c r="L23" s="21">
        <f>440303.68</f>
        <v>440303.68</v>
      </c>
      <c r="M23" s="20">
        <f>'[3]Новг 16 (2)'!M23</f>
        <v>440303.68</v>
      </c>
      <c r="N23" s="21">
        <f t="shared" si="0"/>
        <v>0</v>
      </c>
      <c r="O23" s="23"/>
      <c r="P23" s="1"/>
    </row>
    <row r="24" spans="1:16" ht="12.75">
      <c r="A24" s="1"/>
      <c r="B24" s="19">
        <v>9</v>
      </c>
      <c r="C24" s="143" t="s">
        <v>38</v>
      </c>
      <c r="D24" s="143"/>
      <c r="E24" s="143"/>
      <c r="F24" s="143"/>
      <c r="G24" s="143"/>
      <c r="H24" s="143"/>
      <c r="I24" s="143"/>
      <c r="J24" s="143"/>
      <c r="K24" s="143"/>
      <c r="L24" s="21">
        <f>483616.96+81500</f>
        <v>565116.96</v>
      </c>
      <c r="M24" s="20">
        <f>'[3]Новг 16 (2)'!M24</f>
        <v>519580.4</v>
      </c>
      <c r="N24" s="21">
        <f t="shared" si="0"/>
        <v>45536.55999999994</v>
      </c>
      <c r="O24" s="23">
        <v>23.9765908709984</v>
      </c>
      <c r="P24" s="1"/>
    </row>
    <row r="25" spans="1:16" ht="12.75" hidden="1">
      <c r="A25" s="1"/>
      <c r="B25" s="19">
        <v>10</v>
      </c>
      <c r="C25" s="143" t="s">
        <v>39</v>
      </c>
      <c r="D25" s="143"/>
      <c r="E25" s="143"/>
      <c r="F25" s="143"/>
      <c r="G25" s="143"/>
      <c r="H25" s="143"/>
      <c r="I25" s="143"/>
      <c r="J25" s="143"/>
      <c r="K25" s="143"/>
      <c r="L25" s="20"/>
      <c r="M25" s="20"/>
      <c r="N25" s="21">
        <f t="shared" si="0"/>
        <v>0</v>
      </c>
      <c r="O25" s="23"/>
      <c r="P25" s="1"/>
    </row>
    <row r="26" spans="1:16" ht="12.75">
      <c r="A26" s="1"/>
      <c r="B26" s="24"/>
      <c r="C26" s="159" t="s">
        <v>40</v>
      </c>
      <c r="D26" s="160"/>
      <c r="E26" s="160"/>
      <c r="F26" s="160"/>
      <c r="G26" s="160"/>
      <c r="H26" s="160"/>
      <c r="I26" s="160"/>
      <c r="J26" s="160"/>
      <c r="K26" s="161"/>
      <c r="L26" s="25">
        <f>L22+L23+L24+L25</f>
        <v>1072601.6</v>
      </c>
      <c r="M26" s="25">
        <f>M22+M23+M24+M25</f>
        <v>1027065.04</v>
      </c>
      <c r="N26" s="26">
        <f t="shared" si="0"/>
        <v>45536.560000000056</v>
      </c>
      <c r="O26" s="23">
        <f>L26/H19/7</f>
        <v>26.19743545905283</v>
      </c>
      <c r="P26" s="1"/>
    </row>
    <row r="27" spans="1:16" s="30" customFormat="1" ht="24.75" customHeight="1" thickBot="1">
      <c r="A27" s="23"/>
      <c r="B27" s="27"/>
      <c r="C27" s="152" t="s">
        <v>41</v>
      </c>
      <c r="D27" s="152"/>
      <c r="E27" s="152"/>
      <c r="F27" s="152"/>
      <c r="G27" s="152"/>
      <c r="H27" s="152"/>
      <c r="I27" s="152"/>
      <c r="J27" s="152"/>
      <c r="K27" s="152"/>
      <c r="L27" s="28">
        <f>L26/H19/8</f>
        <v>22.922756026671227</v>
      </c>
      <c r="M27" s="28">
        <f>M26/H19/8</f>
        <v>21.949586254060524</v>
      </c>
      <c r="N27" s="29">
        <f t="shared" si="0"/>
        <v>0.9731697726107029</v>
      </c>
      <c r="O27" s="23">
        <f>L26/H17/7</f>
        <v>25.559432860717266</v>
      </c>
      <c r="P27" s="23"/>
    </row>
    <row r="28" spans="1:16" s="30" customFormat="1" ht="13.5" thickBot="1">
      <c r="A28" s="23"/>
      <c r="B28" s="31"/>
      <c r="C28" s="32"/>
      <c r="D28" s="33"/>
      <c r="E28" s="33"/>
      <c r="F28" s="33"/>
      <c r="G28" s="33"/>
      <c r="H28" s="33"/>
      <c r="I28" s="33"/>
      <c r="J28" s="33"/>
      <c r="K28" s="34"/>
      <c r="L28" s="35"/>
      <c r="M28" s="35"/>
      <c r="N28" s="35"/>
      <c r="O28" s="23"/>
      <c r="P28" s="23"/>
    </row>
    <row r="29" spans="1:16" ht="12.75">
      <c r="A29" s="1"/>
      <c r="B29" s="36" t="s">
        <v>42</v>
      </c>
      <c r="C29" s="158" t="s">
        <v>43</v>
      </c>
      <c r="D29" s="158"/>
      <c r="E29" s="158"/>
      <c r="F29" s="158"/>
      <c r="G29" s="158"/>
      <c r="H29" s="158"/>
      <c r="I29" s="158"/>
      <c r="J29" s="158"/>
      <c r="K29" s="158"/>
      <c r="L29" s="37"/>
      <c r="M29" s="37"/>
      <c r="N29" s="17">
        <f aca="true" t="shared" si="1" ref="N29:N60">L29-M29</f>
        <v>0</v>
      </c>
      <c r="O29" s="1">
        <f>22.92*7*H19</f>
        <v>938413.5599999999</v>
      </c>
      <c r="P29" s="1"/>
    </row>
    <row r="30" spans="1:16" ht="12.75">
      <c r="A30" s="1"/>
      <c r="B30" s="64">
        <v>11</v>
      </c>
      <c r="C30" s="156" t="s">
        <v>45</v>
      </c>
      <c r="D30" s="156"/>
      <c r="E30" s="156"/>
      <c r="F30" s="156"/>
      <c r="G30" s="156"/>
      <c r="H30" s="156"/>
      <c r="I30" s="156"/>
      <c r="J30" s="156"/>
      <c r="K30" s="156"/>
      <c r="L30" s="65">
        <f>L31+L34+L38+L45</f>
        <v>771582.58</v>
      </c>
      <c r="M30" s="65">
        <f>M31+M34+M38+M45</f>
        <v>771582.58</v>
      </c>
      <c r="N30" s="66">
        <f t="shared" si="1"/>
        <v>0</v>
      </c>
      <c r="O30" s="18">
        <f>L26-L25</f>
        <v>1072601.6</v>
      </c>
      <c r="P30" s="1"/>
    </row>
    <row r="31" spans="1:16" ht="12.75">
      <c r="A31" s="1"/>
      <c r="B31" s="41" t="s">
        <v>46</v>
      </c>
      <c r="C31" s="205" t="s">
        <v>47</v>
      </c>
      <c r="D31" s="205"/>
      <c r="E31" s="205"/>
      <c r="F31" s="205"/>
      <c r="G31" s="205"/>
      <c r="H31" s="205"/>
      <c r="I31" s="205"/>
      <c r="J31" s="205"/>
      <c r="K31" s="205"/>
      <c r="L31" s="39">
        <f aca="true" t="shared" si="2" ref="L31:L39">M31</f>
        <v>594422.9099999999</v>
      </c>
      <c r="M31" s="39">
        <f>SUM(M32:M33)</f>
        <v>594422.9099999999</v>
      </c>
      <c r="N31" s="40">
        <f t="shared" si="1"/>
        <v>0</v>
      </c>
      <c r="O31" s="1">
        <f>O30/H19/7</f>
        <v>26.19743545905283</v>
      </c>
      <c r="P31" s="1"/>
    </row>
    <row r="32" spans="1:16" ht="12.75">
      <c r="A32" s="1"/>
      <c r="B32" s="42" t="s">
        <v>48</v>
      </c>
      <c r="C32" s="142" t="s">
        <v>49</v>
      </c>
      <c r="D32" s="142"/>
      <c r="E32" s="142"/>
      <c r="F32" s="142"/>
      <c r="G32" s="142"/>
      <c r="H32" s="142"/>
      <c r="I32" s="142"/>
      <c r="J32" s="142"/>
      <c r="K32" s="142"/>
      <c r="L32" s="46">
        <f t="shared" si="2"/>
        <v>261752.81</v>
      </c>
      <c r="M32" s="46">
        <f>'[2]Sheet1'!$M$64</f>
        <v>261752.81</v>
      </c>
      <c r="N32" s="40">
        <f t="shared" si="1"/>
        <v>0</v>
      </c>
      <c r="O32" s="1"/>
      <c r="P32" s="1"/>
    </row>
    <row r="33" spans="1:16" ht="12.75">
      <c r="A33" s="1"/>
      <c r="B33" s="42" t="s">
        <v>50</v>
      </c>
      <c r="C33" s="142" t="s">
        <v>51</v>
      </c>
      <c r="D33" s="142"/>
      <c r="E33" s="142"/>
      <c r="F33" s="142"/>
      <c r="G33" s="142"/>
      <c r="H33" s="142"/>
      <c r="I33" s="142"/>
      <c r="J33" s="142"/>
      <c r="K33" s="142"/>
      <c r="L33" s="46">
        <f t="shared" si="2"/>
        <v>332670.1</v>
      </c>
      <c r="M33" s="46">
        <f>'[2]Sheet1'!$M$65</f>
        <v>332670.1</v>
      </c>
      <c r="N33" s="40">
        <f t="shared" si="1"/>
        <v>0</v>
      </c>
      <c r="O33" s="18">
        <f>L26-O29</f>
        <v>134188.04000000015</v>
      </c>
      <c r="P33" s="1"/>
    </row>
    <row r="34" spans="1:16" ht="12.75">
      <c r="A34" s="1"/>
      <c r="B34" s="41" t="s">
        <v>52</v>
      </c>
      <c r="C34" s="205" t="s">
        <v>53</v>
      </c>
      <c r="D34" s="205"/>
      <c r="E34" s="205"/>
      <c r="F34" s="205"/>
      <c r="G34" s="205"/>
      <c r="H34" s="205"/>
      <c r="I34" s="205"/>
      <c r="J34" s="205"/>
      <c r="K34" s="205"/>
      <c r="L34" s="39">
        <f t="shared" si="2"/>
        <v>77219.24</v>
      </c>
      <c r="M34" s="39">
        <f>'[2]Sheet1'!$M$66</f>
        <v>77219.24</v>
      </c>
      <c r="N34" s="40">
        <f t="shared" si="1"/>
        <v>0</v>
      </c>
      <c r="O34" s="1">
        <f>O33/2</f>
        <v>67094.02000000008</v>
      </c>
      <c r="P34" s="1"/>
    </row>
    <row r="35" spans="1:16" ht="12.75">
      <c r="A35" s="1"/>
      <c r="B35" s="42" t="s">
        <v>54</v>
      </c>
      <c r="C35" s="142" t="s">
        <v>55</v>
      </c>
      <c r="D35" s="142"/>
      <c r="E35" s="142"/>
      <c r="F35" s="142"/>
      <c r="G35" s="142"/>
      <c r="H35" s="142"/>
      <c r="I35" s="142"/>
      <c r="J35" s="142"/>
      <c r="K35" s="142"/>
      <c r="L35" s="46">
        <f t="shared" si="2"/>
        <v>30900.68</v>
      </c>
      <c r="M35" s="43">
        <f>'[2]Sheet1'!$M$67</f>
        <v>30900.68</v>
      </c>
      <c r="N35" s="40">
        <f t="shared" si="1"/>
        <v>0</v>
      </c>
      <c r="O35" s="1"/>
      <c r="P35" s="1"/>
    </row>
    <row r="36" spans="1:16" ht="12.75">
      <c r="A36" s="1"/>
      <c r="B36" s="42" t="s">
        <v>56</v>
      </c>
      <c r="C36" s="142" t="s">
        <v>57</v>
      </c>
      <c r="D36" s="142"/>
      <c r="E36" s="142"/>
      <c r="F36" s="142"/>
      <c r="G36" s="142"/>
      <c r="H36" s="142"/>
      <c r="I36" s="142"/>
      <c r="J36" s="142"/>
      <c r="K36" s="142"/>
      <c r="L36" s="46">
        <f t="shared" si="2"/>
        <v>33598.46</v>
      </c>
      <c r="M36" s="43">
        <f>'[2]Sheet1'!$M$68</f>
        <v>33598.46</v>
      </c>
      <c r="N36" s="40">
        <f t="shared" si="1"/>
        <v>0</v>
      </c>
      <c r="O36" s="1"/>
      <c r="P36" s="1"/>
    </row>
    <row r="37" spans="1:16" ht="12.75">
      <c r="A37" s="1"/>
      <c r="B37" s="42" t="s">
        <v>58</v>
      </c>
      <c r="C37" s="142" t="s">
        <v>59</v>
      </c>
      <c r="D37" s="142"/>
      <c r="E37" s="142"/>
      <c r="F37" s="142"/>
      <c r="G37" s="142"/>
      <c r="H37" s="142"/>
      <c r="I37" s="142"/>
      <c r="J37" s="142"/>
      <c r="K37" s="142"/>
      <c r="L37" s="46">
        <f t="shared" si="2"/>
        <v>12720.1</v>
      </c>
      <c r="M37" s="43">
        <f>'[2]Sheet1'!$M$69</f>
        <v>12720.1</v>
      </c>
      <c r="N37" s="40">
        <f t="shared" si="1"/>
        <v>0</v>
      </c>
      <c r="O37" s="1"/>
      <c r="P37" s="1"/>
    </row>
    <row r="38" spans="1:16" ht="12.75">
      <c r="A38" s="1"/>
      <c r="B38" s="41" t="s">
        <v>60</v>
      </c>
      <c r="C38" s="205" t="s">
        <v>61</v>
      </c>
      <c r="D38" s="205"/>
      <c r="E38" s="205"/>
      <c r="F38" s="205"/>
      <c r="G38" s="205"/>
      <c r="H38" s="205"/>
      <c r="I38" s="205"/>
      <c r="J38" s="205"/>
      <c r="K38" s="205"/>
      <c r="L38" s="39">
        <f t="shared" si="2"/>
        <v>19133.43</v>
      </c>
      <c r="M38" s="39">
        <f>SUM(M39:M44)</f>
        <v>19133.43</v>
      </c>
      <c r="N38" s="44">
        <f t="shared" si="1"/>
        <v>0</v>
      </c>
      <c r="O38" s="1"/>
      <c r="P38" s="1"/>
    </row>
    <row r="39" spans="1:16" ht="12.75">
      <c r="A39" s="1"/>
      <c r="B39" s="42" t="s">
        <v>62</v>
      </c>
      <c r="C39" s="142" t="s">
        <v>63</v>
      </c>
      <c r="D39" s="142"/>
      <c r="E39" s="142"/>
      <c r="F39" s="142"/>
      <c r="G39" s="142"/>
      <c r="H39" s="142"/>
      <c r="I39" s="142"/>
      <c r="J39" s="142"/>
      <c r="K39" s="142"/>
      <c r="L39" s="46">
        <f t="shared" si="2"/>
        <v>12510.28</v>
      </c>
      <c r="M39" s="43">
        <f>'[2]Sheet1'!$M$71</f>
        <v>12510.28</v>
      </c>
      <c r="N39" s="40">
        <f t="shared" si="1"/>
        <v>0</v>
      </c>
      <c r="O39" s="1"/>
      <c r="P39" s="1"/>
    </row>
    <row r="40" spans="1:16" ht="12.75">
      <c r="A40" s="1"/>
      <c r="B40" s="42" t="s">
        <v>64</v>
      </c>
      <c r="C40" s="142" t="s">
        <v>65</v>
      </c>
      <c r="D40" s="142"/>
      <c r="E40" s="142"/>
      <c r="F40" s="142"/>
      <c r="G40" s="142"/>
      <c r="H40" s="142"/>
      <c r="I40" s="142"/>
      <c r="J40" s="142"/>
      <c r="K40" s="142"/>
      <c r="L40" s="46"/>
      <c r="M40" s="43"/>
      <c r="N40" s="40">
        <f t="shared" si="1"/>
        <v>0</v>
      </c>
      <c r="O40" s="1"/>
      <c r="P40" s="1"/>
    </row>
    <row r="41" spans="1:16" ht="12.75">
      <c r="A41" s="1"/>
      <c r="B41" s="42" t="s">
        <v>66</v>
      </c>
      <c r="C41" s="142" t="s">
        <v>67</v>
      </c>
      <c r="D41" s="142"/>
      <c r="E41" s="142"/>
      <c r="F41" s="142"/>
      <c r="G41" s="142"/>
      <c r="H41" s="142"/>
      <c r="I41" s="142"/>
      <c r="J41" s="142"/>
      <c r="K41" s="142"/>
      <c r="L41" s="46">
        <f>M41</f>
        <v>1186.15</v>
      </c>
      <c r="M41" s="43">
        <f>'[2]Sheet1'!$M$73</f>
        <v>1186.15</v>
      </c>
      <c r="N41" s="40">
        <f t="shared" si="1"/>
        <v>0</v>
      </c>
      <c r="O41" s="1"/>
      <c r="P41" s="1"/>
    </row>
    <row r="42" spans="1:16" ht="12.75">
      <c r="A42" s="1"/>
      <c r="B42" s="42" t="s">
        <v>68</v>
      </c>
      <c r="C42" s="142" t="s">
        <v>215</v>
      </c>
      <c r="D42" s="142"/>
      <c r="E42" s="142"/>
      <c r="F42" s="142"/>
      <c r="G42" s="142"/>
      <c r="H42" s="142"/>
      <c r="I42" s="142"/>
      <c r="J42" s="142"/>
      <c r="K42" s="142"/>
      <c r="L42" s="46"/>
      <c r="M42" s="43"/>
      <c r="N42" s="40">
        <f t="shared" si="1"/>
        <v>0</v>
      </c>
      <c r="O42" s="1"/>
      <c r="P42" s="1"/>
    </row>
    <row r="43" spans="1:16" ht="12.75">
      <c r="A43" s="1"/>
      <c r="B43" s="42" t="s">
        <v>70</v>
      </c>
      <c r="C43" s="142" t="s">
        <v>71</v>
      </c>
      <c r="D43" s="142"/>
      <c r="E43" s="142"/>
      <c r="F43" s="142"/>
      <c r="G43" s="142"/>
      <c r="H43" s="142"/>
      <c r="I43" s="142"/>
      <c r="J43" s="142"/>
      <c r="K43" s="142"/>
      <c r="L43" s="46">
        <f>M43</f>
        <v>4625</v>
      </c>
      <c r="M43" s="43">
        <f>'[2]Sheet1'!$M$76</f>
        <v>4625</v>
      </c>
      <c r="N43" s="40">
        <f t="shared" si="1"/>
        <v>0</v>
      </c>
      <c r="O43" s="1"/>
      <c r="P43" s="1"/>
    </row>
    <row r="44" spans="1:16" ht="12.75">
      <c r="A44" s="1"/>
      <c r="B44" s="42" t="s">
        <v>72</v>
      </c>
      <c r="C44" s="142" t="s">
        <v>73</v>
      </c>
      <c r="D44" s="142"/>
      <c r="E44" s="142"/>
      <c r="F44" s="142"/>
      <c r="G44" s="142"/>
      <c r="H44" s="142"/>
      <c r="I44" s="142"/>
      <c r="J44" s="142"/>
      <c r="K44" s="142"/>
      <c r="L44" s="46">
        <v>812</v>
      </c>
      <c r="M44" s="43">
        <v>812</v>
      </c>
      <c r="N44" s="40">
        <f t="shared" si="1"/>
        <v>0</v>
      </c>
      <c r="O44" s="1"/>
      <c r="P44" s="1"/>
    </row>
    <row r="45" spans="1:16" ht="12.75">
      <c r="A45" s="1"/>
      <c r="B45" s="41" t="s">
        <v>76</v>
      </c>
      <c r="C45" s="205" t="s">
        <v>77</v>
      </c>
      <c r="D45" s="205"/>
      <c r="E45" s="205"/>
      <c r="F45" s="205"/>
      <c r="G45" s="205"/>
      <c r="H45" s="205"/>
      <c r="I45" s="205"/>
      <c r="J45" s="205"/>
      <c r="K45" s="205"/>
      <c r="L45" s="39">
        <f>M45</f>
        <v>80807</v>
      </c>
      <c r="M45" s="39">
        <f>M46+M47+M48+M49</f>
        <v>80807</v>
      </c>
      <c r="N45" s="44">
        <f t="shared" si="1"/>
        <v>0</v>
      </c>
      <c r="O45" s="1"/>
      <c r="P45" s="1"/>
    </row>
    <row r="46" spans="1:16" ht="12.75">
      <c r="A46" s="1"/>
      <c r="B46" s="42" t="s">
        <v>78</v>
      </c>
      <c r="C46" s="142" t="s">
        <v>79</v>
      </c>
      <c r="D46" s="142"/>
      <c r="E46" s="142"/>
      <c r="F46" s="142"/>
      <c r="G46" s="142"/>
      <c r="H46" s="142"/>
      <c r="I46" s="142"/>
      <c r="J46" s="142"/>
      <c r="K46" s="142"/>
      <c r="L46" s="46">
        <v>34985</v>
      </c>
      <c r="M46" s="43">
        <f>L46</f>
        <v>34985</v>
      </c>
      <c r="N46" s="40">
        <f t="shared" si="1"/>
        <v>0</v>
      </c>
      <c r="O46" s="1"/>
      <c r="P46" s="1"/>
    </row>
    <row r="47" spans="1:16" ht="12.75">
      <c r="A47" s="1"/>
      <c r="B47" s="42" t="s">
        <v>80</v>
      </c>
      <c r="C47" s="157" t="s">
        <v>216</v>
      </c>
      <c r="D47" s="142"/>
      <c r="E47" s="142"/>
      <c r="F47" s="142"/>
      <c r="G47" s="142"/>
      <c r="H47" s="142"/>
      <c r="I47" s="142"/>
      <c r="J47" s="142"/>
      <c r="K47" s="142"/>
      <c r="L47" s="46">
        <v>20135</v>
      </c>
      <c r="M47" s="43">
        <f>L47</f>
        <v>20135</v>
      </c>
      <c r="N47" s="40">
        <f t="shared" si="1"/>
        <v>0</v>
      </c>
      <c r="O47" s="1"/>
      <c r="P47" s="1"/>
    </row>
    <row r="48" spans="1:16" ht="12.75">
      <c r="A48" s="1"/>
      <c r="B48" s="42" t="s">
        <v>82</v>
      </c>
      <c r="C48" s="142" t="s">
        <v>83</v>
      </c>
      <c r="D48" s="142"/>
      <c r="E48" s="142"/>
      <c r="F48" s="142"/>
      <c r="G48" s="142"/>
      <c r="H48" s="142"/>
      <c r="I48" s="142"/>
      <c r="J48" s="142"/>
      <c r="K48" s="142"/>
      <c r="L48" s="46">
        <v>5700</v>
      </c>
      <c r="M48" s="43">
        <f>L48</f>
        <v>5700</v>
      </c>
      <c r="N48" s="40">
        <f t="shared" si="1"/>
        <v>0</v>
      </c>
      <c r="O48" s="1"/>
      <c r="P48" s="1"/>
    </row>
    <row r="49" spans="1:16" ht="12.75">
      <c r="A49" s="1"/>
      <c r="B49" s="42" t="s">
        <v>84</v>
      </c>
      <c r="C49" s="142" t="s">
        <v>85</v>
      </c>
      <c r="D49" s="142"/>
      <c r="E49" s="142"/>
      <c r="F49" s="142"/>
      <c r="G49" s="142"/>
      <c r="H49" s="142"/>
      <c r="I49" s="142"/>
      <c r="J49" s="142"/>
      <c r="K49" s="142"/>
      <c r="L49" s="46">
        <v>19987</v>
      </c>
      <c r="M49" s="43">
        <f>L49</f>
        <v>19987</v>
      </c>
      <c r="N49" s="40">
        <f t="shared" si="1"/>
        <v>0</v>
      </c>
      <c r="O49" s="1"/>
      <c r="P49" s="1"/>
    </row>
    <row r="50" spans="1:16" ht="12.75">
      <c r="A50" s="1"/>
      <c r="B50" s="67" t="s">
        <v>86</v>
      </c>
      <c r="C50" s="156" t="s">
        <v>87</v>
      </c>
      <c r="D50" s="156"/>
      <c r="E50" s="156"/>
      <c r="F50" s="156"/>
      <c r="G50" s="156"/>
      <c r="H50" s="156"/>
      <c r="I50" s="156"/>
      <c r="J50" s="156"/>
      <c r="K50" s="156"/>
      <c r="L50" s="65">
        <f>SUM(L51:L63)</f>
        <v>554284.16</v>
      </c>
      <c r="M50" s="65">
        <f>SUM(M51:M63)</f>
        <v>554284.16</v>
      </c>
      <c r="N50" s="68">
        <f t="shared" si="1"/>
        <v>0</v>
      </c>
      <c r="O50" s="1"/>
      <c r="P50" s="1"/>
    </row>
    <row r="51" spans="1:16" ht="15" customHeight="1">
      <c r="A51" s="1"/>
      <c r="B51" s="42" t="s">
        <v>88</v>
      </c>
      <c r="C51" s="142" t="s">
        <v>89</v>
      </c>
      <c r="D51" s="142"/>
      <c r="E51" s="142"/>
      <c r="F51" s="142"/>
      <c r="G51" s="142"/>
      <c r="H51" s="142"/>
      <c r="I51" s="142"/>
      <c r="J51" s="142"/>
      <c r="K51" s="142"/>
      <c r="L51" s="43">
        <f>M51</f>
        <v>74580.91</v>
      </c>
      <c r="M51" s="43">
        <f>'[2]Sheet1'!$M$86</f>
        <v>74580.91</v>
      </c>
      <c r="N51" s="40">
        <f t="shared" si="1"/>
        <v>0</v>
      </c>
      <c r="O51" s="1"/>
      <c r="P51" s="1"/>
    </row>
    <row r="52" spans="1:16" ht="12.75">
      <c r="A52" s="1"/>
      <c r="B52" s="42" t="s">
        <v>90</v>
      </c>
      <c r="C52" s="142" t="s">
        <v>91</v>
      </c>
      <c r="D52" s="142"/>
      <c r="E52" s="142"/>
      <c r="F52" s="142"/>
      <c r="G52" s="142"/>
      <c r="H52" s="142"/>
      <c r="I52" s="142"/>
      <c r="J52" s="142"/>
      <c r="K52" s="142"/>
      <c r="L52" s="43">
        <v>57589.59</v>
      </c>
      <c r="M52" s="43">
        <f>'[2]Sheet1'!$M$87</f>
        <v>57589.59</v>
      </c>
      <c r="N52" s="40">
        <f t="shared" si="1"/>
        <v>0</v>
      </c>
      <c r="O52" s="1"/>
      <c r="P52" s="1"/>
    </row>
    <row r="53" spans="1:16" ht="12.75">
      <c r="A53" s="1"/>
      <c r="B53" s="42" t="s">
        <v>92</v>
      </c>
      <c r="C53" s="142" t="s">
        <v>93</v>
      </c>
      <c r="D53" s="142"/>
      <c r="E53" s="142"/>
      <c r="F53" s="142"/>
      <c r="G53" s="142"/>
      <c r="H53" s="142"/>
      <c r="I53" s="142"/>
      <c r="J53" s="142"/>
      <c r="K53" s="142"/>
      <c r="L53" s="43">
        <f>M53</f>
        <v>31244.9</v>
      </c>
      <c r="M53" s="43">
        <f>'[2]Sheet1'!$M$88</f>
        <v>31244.9</v>
      </c>
      <c r="N53" s="40">
        <f t="shared" si="1"/>
        <v>0</v>
      </c>
      <c r="O53" s="1"/>
      <c r="P53" s="1"/>
    </row>
    <row r="54" spans="1:16" ht="12.75">
      <c r="A54" s="1"/>
      <c r="B54" s="42" t="s">
        <v>94</v>
      </c>
      <c r="C54" s="142" t="s">
        <v>95</v>
      </c>
      <c r="D54" s="142"/>
      <c r="E54" s="142"/>
      <c r="F54" s="142"/>
      <c r="G54" s="142"/>
      <c r="H54" s="142"/>
      <c r="I54" s="142"/>
      <c r="J54" s="142"/>
      <c r="K54" s="142"/>
      <c r="L54" s="43">
        <f>M54</f>
        <v>81269.1</v>
      </c>
      <c r="M54" s="43">
        <f>'[2]Sheet1'!$M$89</f>
        <v>81269.1</v>
      </c>
      <c r="N54" s="40">
        <f t="shared" si="1"/>
        <v>0</v>
      </c>
      <c r="O54" s="1"/>
      <c r="P54" s="1"/>
    </row>
    <row r="55" spans="1:16" ht="12.75">
      <c r="A55" s="1"/>
      <c r="B55" s="42" t="s">
        <v>96</v>
      </c>
      <c r="C55" s="142" t="s">
        <v>97</v>
      </c>
      <c r="D55" s="142"/>
      <c r="E55" s="142"/>
      <c r="F55" s="142"/>
      <c r="G55" s="142"/>
      <c r="H55" s="142"/>
      <c r="I55" s="142"/>
      <c r="J55" s="142"/>
      <c r="K55" s="142"/>
      <c r="L55" s="43">
        <v>12298</v>
      </c>
      <c r="M55" s="43">
        <v>12298</v>
      </c>
      <c r="N55" s="40">
        <f t="shared" si="1"/>
        <v>0</v>
      </c>
      <c r="O55" s="1"/>
      <c r="P55" s="1"/>
    </row>
    <row r="56" spans="1:16" ht="12.75">
      <c r="A56" s="1"/>
      <c r="B56" s="42" t="s">
        <v>98</v>
      </c>
      <c r="C56" s="142" t="s">
        <v>99</v>
      </c>
      <c r="D56" s="142"/>
      <c r="E56" s="142"/>
      <c r="F56" s="142"/>
      <c r="G56" s="142"/>
      <c r="H56" s="142"/>
      <c r="I56" s="142"/>
      <c r="J56" s="142"/>
      <c r="K56" s="142"/>
      <c r="L56" s="43"/>
      <c r="M56" s="43"/>
      <c r="N56" s="40">
        <f t="shared" si="1"/>
        <v>0</v>
      </c>
      <c r="O56" s="1"/>
      <c r="P56" s="1"/>
    </row>
    <row r="57" spans="1:16" ht="12.75">
      <c r="A57" s="1"/>
      <c r="B57" s="42" t="s">
        <v>100</v>
      </c>
      <c r="C57" s="142" t="s">
        <v>101</v>
      </c>
      <c r="D57" s="142"/>
      <c r="E57" s="142"/>
      <c r="F57" s="142"/>
      <c r="G57" s="142"/>
      <c r="H57" s="142"/>
      <c r="I57" s="142"/>
      <c r="J57" s="142"/>
      <c r="K57" s="142"/>
      <c r="L57" s="43">
        <f>M57</f>
        <v>128100</v>
      </c>
      <c r="M57" s="43">
        <f>'[2]Sheet1'!$M$92</f>
        <v>128100</v>
      </c>
      <c r="N57" s="40">
        <f t="shared" si="1"/>
        <v>0</v>
      </c>
      <c r="O57" s="1"/>
      <c r="P57" s="1"/>
    </row>
    <row r="58" spans="1:16" ht="12.75">
      <c r="A58" s="1"/>
      <c r="B58" s="42" t="s">
        <v>102</v>
      </c>
      <c r="C58" s="142" t="s">
        <v>103</v>
      </c>
      <c r="D58" s="142"/>
      <c r="E58" s="142"/>
      <c r="F58" s="142"/>
      <c r="G58" s="142"/>
      <c r="H58" s="142"/>
      <c r="I58" s="142"/>
      <c r="J58" s="142"/>
      <c r="K58" s="142"/>
      <c r="L58" s="43">
        <f>M58</f>
        <v>68701.02</v>
      </c>
      <c r="M58" s="43">
        <f>'[2]Sheet1'!$M$93</f>
        <v>68701.02</v>
      </c>
      <c r="N58" s="40">
        <f t="shared" si="1"/>
        <v>0</v>
      </c>
      <c r="O58" s="1"/>
      <c r="P58" s="1"/>
    </row>
    <row r="59" spans="1:16" ht="12.75">
      <c r="A59" s="1"/>
      <c r="B59" s="42" t="s">
        <v>104</v>
      </c>
      <c r="C59" s="142" t="s">
        <v>105</v>
      </c>
      <c r="D59" s="142"/>
      <c r="E59" s="142"/>
      <c r="F59" s="142"/>
      <c r="G59" s="142"/>
      <c r="H59" s="142"/>
      <c r="I59" s="142"/>
      <c r="J59" s="142"/>
      <c r="K59" s="142"/>
      <c r="L59" s="43">
        <f>M59</f>
        <v>100500.64</v>
      </c>
      <c r="M59" s="43">
        <f>'[2]Sheet1'!$M$94</f>
        <v>100500.64</v>
      </c>
      <c r="N59" s="40">
        <f t="shared" si="1"/>
        <v>0</v>
      </c>
      <c r="O59" s="1"/>
      <c r="P59" s="1"/>
    </row>
    <row r="60" spans="1:16" ht="12.75">
      <c r="A60" s="1"/>
      <c r="B60" s="42" t="s">
        <v>106</v>
      </c>
      <c r="C60" s="142" t="s">
        <v>107</v>
      </c>
      <c r="D60" s="142"/>
      <c r="E60" s="142"/>
      <c r="F60" s="142"/>
      <c r="G60" s="142"/>
      <c r="H60" s="142"/>
      <c r="I60" s="142"/>
      <c r="J60" s="142"/>
      <c r="K60" s="142"/>
      <c r="L60" s="43"/>
      <c r="M60" s="43"/>
      <c r="N60" s="40">
        <f t="shared" si="1"/>
        <v>0</v>
      </c>
      <c r="O60" s="1"/>
      <c r="P60" s="1"/>
    </row>
    <row r="61" spans="1:16" ht="12.75">
      <c r="A61" s="1"/>
      <c r="B61" s="42" t="s">
        <v>108</v>
      </c>
      <c r="C61" s="142" t="s">
        <v>109</v>
      </c>
      <c r="D61" s="142"/>
      <c r="E61" s="142"/>
      <c r="F61" s="142"/>
      <c r="G61" s="142"/>
      <c r="H61" s="142"/>
      <c r="I61" s="142"/>
      <c r="J61" s="142"/>
      <c r="K61" s="142"/>
      <c r="L61" s="46"/>
      <c r="M61" s="43"/>
      <c r="N61" s="40">
        <f aca="true" t="shared" si="3" ref="N61:N92">L61-M61</f>
        <v>0</v>
      </c>
      <c r="O61" s="1"/>
      <c r="P61" s="1"/>
    </row>
    <row r="62" spans="1:16" ht="12.75">
      <c r="A62" s="1"/>
      <c r="B62" s="42" t="s">
        <v>110</v>
      </c>
      <c r="C62" s="142" t="s">
        <v>111</v>
      </c>
      <c r="D62" s="142"/>
      <c r="E62" s="142"/>
      <c r="F62" s="142"/>
      <c r="G62" s="142"/>
      <c r="H62" s="142"/>
      <c r="I62" s="142"/>
      <c r="J62" s="142"/>
      <c r="K62" s="142"/>
      <c r="L62" s="43"/>
      <c r="M62" s="43"/>
      <c r="N62" s="40">
        <f t="shared" si="3"/>
        <v>0</v>
      </c>
      <c r="O62" s="1"/>
      <c r="P62" s="1"/>
    </row>
    <row r="63" spans="1:16" ht="12.75">
      <c r="A63" s="1"/>
      <c r="B63" s="42" t="s">
        <v>112</v>
      </c>
      <c r="C63" s="142" t="s">
        <v>113</v>
      </c>
      <c r="D63" s="142"/>
      <c r="E63" s="142"/>
      <c r="F63" s="142"/>
      <c r="G63" s="142"/>
      <c r="H63" s="142"/>
      <c r="I63" s="142"/>
      <c r="J63" s="142"/>
      <c r="K63" s="142"/>
      <c r="L63" s="43"/>
      <c r="M63" s="43"/>
      <c r="N63" s="40">
        <f t="shared" si="3"/>
        <v>0</v>
      </c>
      <c r="O63" s="1"/>
      <c r="P63" s="1"/>
    </row>
    <row r="64" spans="1:16" ht="12.75">
      <c r="A64" s="1"/>
      <c r="B64" s="67" t="s">
        <v>114</v>
      </c>
      <c r="C64" s="156" t="s">
        <v>115</v>
      </c>
      <c r="D64" s="156"/>
      <c r="E64" s="156"/>
      <c r="F64" s="156"/>
      <c r="G64" s="156"/>
      <c r="H64" s="156"/>
      <c r="I64" s="156"/>
      <c r="J64" s="156"/>
      <c r="K64" s="156"/>
      <c r="L64" s="65">
        <f>L65+L67+L69</f>
        <v>89047.59</v>
      </c>
      <c r="M64" s="65">
        <f>M65+M67+M69</f>
        <v>89047.59</v>
      </c>
      <c r="N64" s="66">
        <f t="shared" si="3"/>
        <v>0</v>
      </c>
      <c r="O64" s="1"/>
      <c r="P64" s="1"/>
    </row>
    <row r="65" spans="1:16" ht="12.75">
      <c r="A65" s="1"/>
      <c r="B65" s="41" t="s">
        <v>116</v>
      </c>
      <c r="C65" s="205" t="s">
        <v>117</v>
      </c>
      <c r="D65" s="205"/>
      <c r="E65" s="205"/>
      <c r="F65" s="205"/>
      <c r="G65" s="205"/>
      <c r="H65" s="205"/>
      <c r="I65" s="205"/>
      <c r="J65" s="205"/>
      <c r="K65" s="205"/>
      <c r="L65" s="39">
        <f>L66</f>
        <v>300</v>
      </c>
      <c r="M65" s="39">
        <f>M66</f>
        <v>300</v>
      </c>
      <c r="N65" s="40">
        <f t="shared" si="3"/>
        <v>0</v>
      </c>
      <c r="O65" s="1"/>
      <c r="P65" s="1"/>
    </row>
    <row r="66" spans="1:16" ht="12.75">
      <c r="A66" s="1"/>
      <c r="B66" s="42" t="s">
        <v>118</v>
      </c>
      <c r="C66" s="142" t="s">
        <v>117</v>
      </c>
      <c r="D66" s="142"/>
      <c r="E66" s="142"/>
      <c r="F66" s="142"/>
      <c r="G66" s="142"/>
      <c r="H66" s="142"/>
      <c r="I66" s="142"/>
      <c r="J66" s="142"/>
      <c r="K66" s="142"/>
      <c r="L66" s="43">
        <f>M66</f>
        <v>300</v>
      </c>
      <c r="M66" s="43">
        <f>'[2]Sheet1'!$M$101</f>
        <v>300</v>
      </c>
      <c r="N66" s="40">
        <f t="shared" si="3"/>
        <v>0</v>
      </c>
      <c r="O66" s="1"/>
      <c r="P66" s="1"/>
    </row>
    <row r="67" spans="1:16" ht="12.75">
      <c r="A67" s="1"/>
      <c r="B67" s="41" t="s">
        <v>119</v>
      </c>
      <c r="C67" s="205" t="s">
        <v>120</v>
      </c>
      <c r="D67" s="205"/>
      <c r="E67" s="205"/>
      <c r="F67" s="205"/>
      <c r="G67" s="205"/>
      <c r="H67" s="205"/>
      <c r="I67" s="205"/>
      <c r="J67" s="205"/>
      <c r="K67" s="205"/>
      <c r="L67" s="39">
        <f>L68</f>
        <v>308</v>
      </c>
      <c r="M67" s="39">
        <f>M68</f>
        <v>308</v>
      </c>
      <c r="N67" s="40">
        <f t="shared" si="3"/>
        <v>0</v>
      </c>
      <c r="O67" s="1"/>
      <c r="P67" s="1"/>
    </row>
    <row r="68" spans="1:16" ht="12.75">
      <c r="A68" s="1"/>
      <c r="B68" s="42" t="s">
        <v>121</v>
      </c>
      <c r="C68" s="142" t="s">
        <v>122</v>
      </c>
      <c r="D68" s="142"/>
      <c r="E68" s="142"/>
      <c r="F68" s="142"/>
      <c r="G68" s="142"/>
      <c r="H68" s="142"/>
      <c r="I68" s="142"/>
      <c r="J68" s="142"/>
      <c r="K68" s="142"/>
      <c r="L68" s="43">
        <v>308</v>
      </c>
      <c r="M68" s="43">
        <f>L68</f>
        <v>308</v>
      </c>
      <c r="N68" s="40">
        <f t="shared" si="3"/>
        <v>0</v>
      </c>
      <c r="O68" s="1"/>
      <c r="P68" s="1"/>
    </row>
    <row r="69" spans="1:16" ht="12.75">
      <c r="A69" s="1"/>
      <c r="B69" s="41" t="s">
        <v>123</v>
      </c>
      <c r="C69" s="205" t="s">
        <v>124</v>
      </c>
      <c r="D69" s="205"/>
      <c r="E69" s="205"/>
      <c r="F69" s="205"/>
      <c r="G69" s="205"/>
      <c r="H69" s="205"/>
      <c r="I69" s="205"/>
      <c r="J69" s="205"/>
      <c r="K69" s="205"/>
      <c r="L69" s="39">
        <f>L70+L73</f>
        <v>88439.59</v>
      </c>
      <c r="M69" s="39">
        <f>M70+M73</f>
        <v>88439.59</v>
      </c>
      <c r="N69" s="40">
        <f t="shared" si="3"/>
        <v>0</v>
      </c>
      <c r="O69" s="1"/>
      <c r="P69" s="1"/>
    </row>
    <row r="70" spans="1:16" ht="12.75">
      <c r="A70" s="1"/>
      <c r="B70" s="45" t="s">
        <v>217</v>
      </c>
      <c r="C70" s="142" t="s">
        <v>125</v>
      </c>
      <c r="D70" s="142"/>
      <c r="E70" s="142"/>
      <c r="F70" s="142"/>
      <c r="G70" s="142"/>
      <c r="H70" s="142"/>
      <c r="I70" s="142"/>
      <c r="J70" s="142"/>
      <c r="K70" s="142"/>
      <c r="L70" s="46">
        <v>75000</v>
      </c>
      <c r="M70" s="46">
        <v>75000</v>
      </c>
      <c r="N70" s="40">
        <f t="shared" si="3"/>
        <v>0</v>
      </c>
      <c r="O70" s="1"/>
      <c r="P70" s="1"/>
    </row>
    <row r="71" spans="1:16" ht="15" customHeight="1" hidden="1" outlineLevel="1">
      <c r="A71" s="1"/>
      <c r="B71" s="47" t="s">
        <v>126</v>
      </c>
      <c r="C71" s="154" t="s">
        <v>127</v>
      </c>
      <c r="D71" s="154"/>
      <c r="E71" s="154"/>
      <c r="F71" s="154"/>
      <c r="G71" s="154"/>
      <c r="H71" s="154"/>
      <c r="I71" s="154"/>
      <c r="J71" s="154"/>
      <c r="K71" s="154"/>
      <c r="L71" s="46">
        <f aca="true" t="shared" si="4" ref="L71:L90">M71</f>
        <v>178179</v>
      </c>
      <c r="M71" s="43">
        <f>'[2]Sheet1'!$M$105</f>
        <v>178179</v>
      </c>
      <c r="N71" s="40">
        <f t="shared" si="3"/>
        <v>0</v>
      </c>
      <c r="O71" s="1"/>
      <c r="P71" s="1"/>
    </row>
    <row r="72" spans="1:16" ht="12.75" hidden="1" outlineLevel="1">
      <c r="A72" s="1"/>
      <c r="B72" s="47" t="s">
        <v>128</v>
      </c>
      <c r="C72" s="154" t="s">
        <v>129</v>
      </c>
      <c r="D72" s="154"/>
      <c r="E72" s="154"/>
      <c r="F72" s="154"/>
      <c r="G72" s="154"/>
      <c r="H72" s="154"/>
      <c r="I72" s="154"/>
      <c r="J72" s="154"/>
      <c r="K72" s="154"/>
      <c r="L72" s="46">
        <f t="shared" si="4"/>
        <v>28388.36</v>
      </c>
      <c r="M72" s="43">
        <f>'[2]Sheet1'!$M$106-30000</f>
        <v>28388.36</v>
      </c>
      <c r="N72" s="40">
        <f t="shared" si="3"/>
        <v>0</v>
      </c>
      <c r="O72" s="1"/>
      <c r="P72" s="1"/>
    </row>
    <row r="73" spans="1:16" ht="12.75" collapsed="1">
      <c r="A73" s="1"/>
      <c r="B73" s="45" t="s">
        <v>218</v>
      </c>
      <c r="C73" s="142" t="s">
        <v>115</v>
      </c>
      <c r="D73" s="142"/>
      <c r="E73" s="142"/>
      <c r="F73" s="142"/>
      <c r="G73" s="142"/>
      <c r="H73" s="142"/>
      <c r="I73" s="142"/>
      <c r="J73" s="142"/>
      <c r="K73" s="142"/>
      <c r="L73" s="46">
        <f t="shared" si="4"/>
        <v>13439.589999999997</v>
      </c>
      <c r="M73" s="43">
        <f>SUM(M74:M90)-90000</f>
        <v>13439.589999999997</v>
      </c>
      <c r="N73" s="40">
        <f t="shared" si="3"/>
        <v>0</v>
      </c>
      <c r="O73" s="1"/>
      <c r="P73" s="1"/>
    </row>
    <row r="74" spans="1:16" ht="12.75" hidden="1" outlineLevel="1">
      <c r="A74" s="1"/>
      <c r="B74" s="47" t="s">
        <v>130</v>
      </c>
      <c r="C74" s="154" t="s">
        <v>131</v>
      </c>
      <c r="D74" s="154"/>
      <c r="E74" s="154"/>
      <c r="F74" s="154"/>
      <c r="G74" s="154"/>
      <c r="H74" s="154"/>
      <c r="I74" s="154"/>
      <c r="J74" s="154"/>
      <c r="K74" s="154"/>
      <c r="L74" s="46">
        <f t="shared" si="4"/>
        <v>2362.25</v>
      </c>
      <c r="M74" s="43">
        <v>2362.25</v>
      </c>
      <c r="N74" s="40">
        <f t="shared" si="3"/>
        <v>0</v>
      </c>
      <c r="O74" s="1"/>
      <c r="P74" s="1"/>
    </row>
    <row r="75" spans="1:16" ht="12.75" hidden="1" outlineLevel="1">
      <c r="A75" s="1"/>
      <c r="B75" s="47" t="s">
        <v>132</v>
      </c>
      <c r="C75" s="154" t="s">
        <v>133</v>
      </c>
      <c r="D75" s="154"/>
      <c r="E75" s="154"/>
      <c r="F75" s="154"/>
      <c r="G75" s="154"/>
      <c r="H75" s="154"/>
      <c r="I75" s="154"/>
      <c r="J75" s="154"/>
      <c r="K75" s="154"/>
      <c r="L75" s="46">
        <f t="shared" si="4"/>
        <v>0</v>
      </c>
      <c r="M75" s="43">
        <v>0</v>
      </c>
      <c r="N75" s="40">
        <f t="shared" si="3"/>
        <v>0</v>
      </c>
      <c r="O75" s="1"/>
      <c r="P75" s="1"/>
    </row>
    <row r="76" spans="1:16" ht="12.75" hidden="1" outlineLevel="1">
      <c r="A76" s="1"/>
      <c r="B76" s="47" t="s">
        <v>134</v>
      </c>
      <c r="C76" s="154" t="s">
        <v>135</v>
      </c>
      <c r="D76" s="154"/>
      <c r="E76" s="154"/>
      <c r="F76" s="154"/>
      <c r="G76" s="154"/>
      <c r="H76" s="154"/>
      <c r="I76" s="154"/>
      <c r="J76" s="154"/>
      <c r="K76" s="154"/>
      <c r="L76" s="46">
        <f t="shared" si="4"/>
        <v>30496</v>
      </c>
      <c r="M76" s="43">
        <v>30496</v>
      </c>
      <c r="N76" s="40">
        <f t="shared" si="3"/>
        <v>0</v>
      </c>
      <c r="O76" s="1"/>
      <c r="P76" s="1"/>
    </row>
    <row r="77" spans="1:16" ht="12.75" hidden="1" outlineLevel="1">
      <c r="A77" s="1"/>
      <c r="B77" s="47" t="s">
        <v>136</v>
      </c>
      <c r="C77" s="154" t="s">
        <v>137</v>
      </c>
      <c r="D77" s="154"/>
      <c r="E77" s="154"/>
      <c r="F77" s="154"/>
      <c r="G77" s="154"/>
      <c r="H77" s="154"/>
      <c r="I77" s="154"/>
      <c r="J77" s="154"/>
      <c r="K77" s="154"/>
      <c r="L77" s="46">
        <f t="shared" si="4"/>
        <v>784.22</v>
      </c>
      <c r="M77" s="43">
        <v>784.22</v>
      </c>
      <c r="N77" s="40">
        <f t="shared" si="3"/>
        <v>0</v>
      </c>
      <c r="O77" s="1"/>
      <c r="P77" s="1"/>
    </row>
    <row r="78" spans="1:16" ht="12.75" hidden="1" outlineLevel="1">
      <c r="A78" s="1"/>
      <c r="B78" s="47" t="s">
        <v>138</v>
      </c>
      <c r="C78" s="154" t="s">
        <v>139</v>
      </c>
      <c r="D78" s="154"/>
      <c r="E78" s="154"/>
      <c r="F78" s="154"/>
      <c r="G78" s="154"/>
      <c r="H78" s="154"/>
      <c r="I78" s="154"/>
      <c r="J78" s="154"/>
      <c r="K78" s="154"/>
      <c r="L78" s="46">
        <f t="shared" si="4"/>
        <v>3502</v>
      </c>
      <c r="M78" s="43">
        <v>3502</v>
      </c>
      <c r="N78" s="40">
        <f t="shared" si="3"/>
        <v>0</v>
      </c>
      <c r="O78" s="1"/>
      <c r="P78" s="1"/>
    </row>
    <row r="79" spans="1:16" ht="12.75" hidden="1" outlineLevel="1">
      <c r="A79" s="1"/>
      <c r="B79" s="47" t="s">
        <v>140</v>
      </c>
      <c r="C79" s="154" t="s">
        <v>141</v>
      </c>
      <c r="D79" s="154"/>
      <c r="E79" s="154"/>
      <c r="F79" s="154"/>
      <c r="G79" s="154"/>
      <c r="H79" s="154"/>
      <c r="I79" s="154"/>
      <c r="J79" s="154"/>
      <c r="K79" s="154"/>
      <c r="L79" s="46">
        <f t="shared" si="4"/>
        <v>13201.76</v>
      </c>
      <c r="M79" s="43">
        <v>13201.76</v>
      </c>
      <c r="N79" s="40">
        <f t="shared" si="3"/>
        <v>0</v>
      </c>
      <c r="O79" s="1"/>
      <c r="P79" s="1"/>
    </row>
    <row r="80" spans="1:16" ht="12.75" hidden="1" outlineLevel="1">
      <c r="A80" s="1"/>
      <c r="B80" s="47" t="s">
        <v>142</v>
      </c>
      <c r="C80" s="154" t="s">
        <v>143</v>
      </c>
      <c r="D80" s="154"/>
      <c r="E80" s="154"/>
      <c r="F80" s="154"/>
      <c r="G80" s="154"/>
      <c r="H80" s="154"/>
      <c r="I80" s="154"/>
      <c r="J80" s="154"/>
      <c r="K80" s="154"/>
      <c r="L80" s="46">
        <f t="shared" si="4"/>
        <v>0</v>
      </c>
      <c r="M80" s="43">
        <v>0</v>
      </c>
      <c r="N80" s="40">
        <f t="shared" si="3"/>
        <v>0</v>
      </c>
      <c r="O80" s="1"/>
      <c r="P80" s="1"/>
    </row>
    <row r="81" spans="1:16" ht="12.75" hidden="1" outlineLevel="1">
      <c r="A81" s="1"/>
      <c r="B81" s="47" t="s">
        <v>144</v>
      </c>
      <c r="C81" s="154" t="s">
        <v>145</v>
      </c>
      <c r="D81" s="154"/>
      <c r="E81" s="154"/>
      <c r="F81" s="154"/>
      <c r="G81" s="154"/>
      <c r="H81" s="154"/>
      <c r="I81" s="154"/>
      <c r="J81" s="154"/>
      <c r="K81" s="154"/>
      <c r="L81" s="46">
        <f t="shared" si="4"/>
        <v>19878.32</v>
      </c>
      <c r="M81" s="43">
        <v>19878.32</v>
      </c>
      <c r="N81" s="40">
        <f t="shared" si="3"/>
        <v>0</v>
      </c>
      <c r="O81" s="1"/>
      <c r="P81" s="1"/>
    </row>
    <row r="82" spans="1:16" ht="12.75" hidden="1" outlineLevel="1">
      <c r="A82" s="1"/>
      <c r="B82" s="47" t="s">
        <v>146</v>
      </c>
      <c r="C82" s="154" t="s">
        <v>147</v>
      </c>
      <c r="D82" s="154"/>
      <c r="E82" s="154"/>
      <c r="F82" s="154"/>
      <c r="G82" s="154"/>
      <c r="H82" s="154"/>
      <c r="I82" s="154"/>
      <c r="J82" s="154"/>
      <c r="K82" s="154"/>
      <c r="L82" s="46">
        <f t="shared" si="4"/>
        <v>286</v>
      </c>
      <c r="M82" s="43">
        <v>286</v>
      </c>
      <c r="N82" s="40">
        <f t="shared" si="3"/>
        <v>0</v>
      </c>
      <c r="O82" s="1"/>
      <c r="P82" s="1"/>
    </row>
    <row r="83" spans="1:16" ht="12.75" hidden="1" outlineLevel="1">
      <c r="A83" s="1"/>
      <c r="B83" s="47" t="s">
        <v>148</v>
      </c>
      <c r="C83" s="154" t="s">
        <v>149</v>
      </c>
      <c r="D83" s="154"/>
      <c r="E83" s="154"/>
      <c r="F83" s="154"/>
      <c r="G83" s="154"/>
      <c r="H83" s="154"/>
      <c r="I83" s="154"/>
      <c r="J83" s="154"/>
      <c r="K83" s="154"/>
      <c r="L83" s="46">
        <f t="shared" si="4"/>
        <v>7608</v>
      </c>
      <c r="M83" s="43">
        <v>7608</v>
      </c>
      <c r="N83" s="40">
        <f t="shared" si="3"/>
        <v>0</v>
      </c>
      <c r="O83" s="1"/>
      <c r="P83" s="1"/>
    </row>
    <row r="84" spans="1:16" ht="12.75" hidden="1" outlineLevel="1">
      <c r="A84" s="1"/>
      <c r="B84" s="47" t="s">
        <v>150</v>
      </c>
      <c r="C84" s="154" t="s">
        <v>151</v>
      </c>
      <c r="D84" s="154"/>
      <c r="E84" s="154"/>
      <c r="F84" s="154"/>
      <c r="G84" s="154"/>
      <c r="H84" s="154"/>
      <c r="I84" s="154"/>
      <c r="J84" s="154"/>
      <c r="K84" s="154"/>
      <c r="L84" s="46">
        <f t="shared" si="4"/>
        <v>362.31</v>
      </c>
      <c r="M84" s="43">
        <v>362.31</v>
      </c>
      <c r="N84" s="40">
        <f t="shared" si="3"/>
        <v>0</v>
      </c>
      <c r="O84" s="1"/>
      <c r="P84" s="1"/>
    </row>
    <row r="85" spans="1:16" ht="12.75" hidden="1" outlineLevel="1">
      <c r="A85" s="1"/>
      <c r="B85" s="47" t="s">
        <v>152</v>
      </c>
      <c r="C85" s="154" t="s">
        <v>153</v>
      </c>
      <c r="D85" s="154"/>
      <c r="E85" s="154"/>
      <c r="F85" s="154"/>
      <c r="G85" s="154"/>
      <c r="H85" s="154"/>
      <c r="I85" s="154"/>
      <c r="J85" s="154"/>
      <c r="K85" s="154"/>
      <c r="L85" s="46">
        <f t="shared" si="4"/>
        <v>7195.83</v>
      </c>
      <c r="M85" s="43">
        <v>7195.83</v>
      </c>
      <c r="N85" s="40">
        <f t="shared" si="3"/>
        <v>0</v>
      </c>
      <c r="O85" s="1"/>
      <c r="P85" s="1"/>
    </row>
    <row r="86" spans="1:16" ht="12.75" hidden="1" outlineLevel="1">
      <c r="A86" s="1"/>
      <c r="B86" s="47" t="s">
        <v>154</v>
      </c>
      <c r="C86" s="154" t="s">
        <v>155</v>
      </c>
      <c r="D86" s="154"/>
      <c r="E86" s="154"/>
      <c r="F86" s="154"/>
      <c r="G86" s="154"/>
      <c r="H86" s="154"/>
      <c r="I86" s="154"/>
      <c r="J86" s="154"/>
      <c r="K86" s="154"/>
      <c r="L86" s="46">
        <f t="shared" si="4"/>
        <v>8233.33</v>
      </c>
      <c r="M86" s="43">
        <v>8233.33</v>
      </c>
      <c r="N86" s="40">
        <f t="shared" si="3"/>
        <v>0</v>
      </c>
      <c r="O86" s="1"/>
      <c r="P86" s="1"/>
    </row>
    <row r="87" spans="1:16" ht="12.75" hidden="1" outlineLevel="1">
      <c r="A87" s="1"/>
      <c r="B87" s="47" t="s">
        <v>156</v>
      </c>
      <c r="C87" s="154" t="s">
        <v>157</v>
      </c>
      <c r="D87" s="154"/>
      <c r="E87" s="154"/>
      <c r="F87" s="154"/>
      <c r="G87" s="154"/>
      <c r="H87" s="154"/>
      <c r="I87" s="154"/>
      <c r="J87" s="154"/>
      <c r="K87" s="154"/>
      <c r="L87" s="46">
        <f t="shared" si="4"/>
        <v>3310</v>
      </c>
      <c r="M87" s="43">
        <v>3310</v>
      </c>
      <c r="N87" s="40">
        <f t="shared" si="3"/>
        <v>0</v>
      </c>
      <c r="O87" s="1"/>
      <c r="P87" s="1"/>
    </row>
    <row r="88" spans="1:16" ht="12.75" hidden="1" outlineLevel="1">
      <c r="A88" s="1"/>
      <c r="B88" s="47" t="s">
        <v>158</v>
      </c>
      <c r="C88" s="154" t="s">
        <v>159</v>
      </c>
      <c r="D88" s="154"/>
      <c r="E88" s="154"/>
      <c r="F88" s="154"/>
      <c r="G88" s="154"/>
      <c r="H88" s="154"/>
      <c r="I88" s="154"/>
      <c r="J88" s="154"/>
      <c r="K88" s="154"/>
      <c r="L88" s="46">
        <f t="shared" si="4"/>
        <v>4252.09</v>
      </c>
      <c r="M88" s="43">
        <v>4252.09</v>
      </c>
      <c r="N88" s="40">
        <f t="shared" si="3"/>
        <v>0</v>
      </c>
      <c r="O88" s="1"/>
      <c r="P88" s="1"/>
    </row>
    <row r="89" spans="1:16" ht="12.75" hidden="1" outlineLevel="1">
      <c r="A89" s="1"/>
      <c r="B89" s="47" t="s">
        <v>160</v>
      </c>
      <c r="C89" s="154" t="s">
        <v>161</v>
      </c>
      <c r="D89" s="154"/>
      <c r="E89" s="154"/>
      <c r="F89" s="154"/>
      <c r="G89" s="154"/>
      <c r="H89" s="154"/>
      <c r="I89" s="154"/>
      <c r="J89" s="154"/>
      <c r="K89" s="154"/>
      <c r="L89" s="46">
        <f t="shared" si="4"/>
        <v>967.48</v>
      </c>
      <c r="M89" s="43">
        <v>967.48</v>
      </c>
      <c r="N89" s="40">
        <f t="shared" si="3"/>
        <v>0</v>
      </c>
      <c r="O89" s="1"/>
      <c r="P89" s="1"/>
    </row>
    <row r="90" spans="1:16" ht="12.75" hidden="1" outlineLevel="1">
      <c r="A90" s="1"/>
      <c r="B90" s="47" t="s">
        <v>162</v>
      </c>
      <c r="C90" s="154" t="s">
        <v>163</v>
      </c>
      <c r="D90" s="154"/>
      <c r="E90" s="154"/>
      <c r="F90" s="154"/>
      <c r="G90" s="154"/>
      <c r="H90" s="154"/>
      <c r="I90" s="154"/>
      <c r="J90" s="154"/>
      <c r="K90" s="154"/>
      <c r="L90" s="46">
        <f t="shared" si="4"/>
        <v>1000</v>
      </c>
      <c r="M90" s="43">
        <v>1000</v>
      </c>
      <c r="N90" s="40">
        <f t="shared" si="3"/>
        <v>0</v>
      </c>
      <c r="O90" s="1"/>
      <c r="P90" s="1"/>
    </row>
    <row r="91" spans="1:16" ht="28.5" customHeight="1" collapsed="1">
      <c r="A91" s="1"/>
      <c r="B91" s="48" t="s">
        <v>164</v>
      </c>
      <c r="C91" s="155" t="s">
        <v>165</v>
      </c>
      <c r="D91" s="155"/>
      <c r="E91" s="155"/>
      <c r="F91" s="155"/>
      <c r="G91" s="155"/>
      <c r="H91" s="155"/>
      <c r="I91" s="155"/>
      <c r="J91" s="155"/>
      <c r="K91" s="155"/>
      <c r="L91" s="25">
        <f>L69+L67+L65+L50+L45+L38+L34+L31</f>
        <v>1414914.33</v>
      </c>
      <c r="M91" s="25">
        <f>M69+M67+M65+M50+M45+M38+M34+M31</f>
        <v>1414914.33</v>
      </c>
      <c r="N91" s="49">
        <f t="shared" si="3"/>
        <v>0</v>
      </c>
      <c r="O91" s="1"/>
      <c r="P91" s="1"/>
    </row>
    <row r="92" spans="1:16" ht="28.5" customHeight="1" thickBot="1">
      <c r="A92" s="1"/>
      <c r="B92" s="50" t="s">
        <v>166</v>
      </c>
      <c r="C92" s="152" t="s">
        <v>219</v>
      </c>
      <c r="D92" s="152"/>
      <c r="E92" s="152"/>
      <c r="F92" s="152"/>
      <c r="G92" s="152"/>
      <c r="H92" s="152"/>
      <c r="I92" s="152"/>
      <c r="J92" s="152"/>
      <c r="K92" s="152"/>
      <c r="L92" s="28">
        <f>L91/H19/8</f>
        <v>30.2383811335271</v>
      </c>
      <c r="M92" s="28">
        <f>M91/H19/8</f>
        <v>30.2383811335271</v>
      </c>
      <c r="N92" s="51">
        <f t="shared" si="3"/>
        <v>0</v>
      </c>
      <c r="O92" s="1"/>
      <c r="P92" s="1"/>
    </row>
    <row r="93" spans="1:16" ht="48.75" customHeight="1">
      <c r="A93" s="1"/>
      <c r="B93" s="52" t="s">
        <v>168</v>
      </c>
      <c r="C93" s="153" t="s">
        <v>169</v>
      </c>
      <c r="D93" s="153"/>
      <c r="E93" s="153"/>
      <c r="F93" s="153"/>
      <c r="G93" s="153"/>
      <c r="H93" s="153"/>
      <c r="I93" s="153"/>
      <c r="J93" s="153"/>
      <c r="K93" s="153"/>
      <c r="L93" s="53">
        <f>L27-L92</f>
        <v>-7.315625106855872</v>
      </c>
      <c r="M93" s="53">
        <f>M27-M92</f>
        <v>-8.288794879466575</v>
      </c>
      <c r="N93" s="53">
        <f aca="true" t="shared" si="5" ref="N93:N109">L93-M93</f>
        <v>0.9731697726107029</v>
      </c>
      <c r="O93" s="54"/>
      <c r="P93" s="54"/>
    </row>
    <row r="94" spans="1:16" ht="12.75" hidden="1">
      <c r="A94" s="1"/>
      <c r="B94" s="55" t="s">
        <v>170</v>
      </c>
      <c r="C94" s="150" t="s">
        <v>171</v>
      </c>
      <c r="D94" s="150"/>
      <c r="E94" s="150"/>
      <c r="F94" s="150"/>
      <c r="G94" s="150"/>
      <c r="H94" s="150"/>
      <c r="I94" s="150"/>
      <c r="J94" s="150"/>
      <c r="K94" s="150"/>
      <c r="L94" s="39"/>
      <c r="M94" s="39" t="s">
        <v>7</v>
      </c>
      <c r="N94" s="9" t="e">
        <f t="shared" si="5"/>
        <v>#VALUE!</v>
      </c>
      <c r="O94" s="1"/>
      <c r="P94" s="1"/>
    </row>
    <row r="95" spans="1:16" ht="12.75" hidden="1">
      <c r="A95" s="1"/>
      <c r="B95" s="8" t="s">
        <v>172</v>
      </c>
      <c r="C95" s="142" t="s">
        <v>173</v>
      </c>
      <c r="D95" s="142"/>
      <c r="E95" s="142"/>
      <c r="F95" s="142"/>
      <c r="G95" s="142"/>
      <c r="H95" s="142"/>
      <c r="I95" s="142"/>
      <c r="J95" s="142"/>
      <c r="K95" s="142"/>
      <c r="L95" s="43" t="s">
        <v>7</v>
      </c>
      <c r="M95" s="43" t="s">
        <v>7</v>
      </c>
      <c r="N95" s="9" t="e">
        <f t="shared" si="5"/>
        <v>#VALUE!</v>
      </c>
      <c r="O95" s="1"/>
      <c r="P95" s="1"/>
    </row>
    <row r="96" spans="1:16" ht="12.75" hidden="1">
      <c r="A96" s="1"/>
      <c r="B96" s="8" t="s">
        <v>174</v>
      </c>
      <c r="C96" s="142" t="s">
        <v>175</v>
      </c>
      <c r="D96" s="142"/>
      <c r="E96" s="142"/>
      <c r="F96" s="142"/>
      <c r="G96" s="142"/>
      <c r="H96" s="142"/>
      <c r="I96" s="142"/>
      <c r="J96" s="142"/>
      <c r="K96" s="142"/>
      <c r="L96" s="43" t="s">
        <v>7</v>
      </c>
      <c r="M96" s="43" t="s">
        <v>7</v>
      </c>
      <c r="N96" s="9" t="e">
        <f t="shared" si="5"/>
        <v>#VALUE!</v>
      </c>
      <c r="O96" s="1"/>
      <c r="P96" s="1"/>
    </row>
    <row r="97" spans="1:16" ht="12.75" hidden="1">
      <c r="A97" s="1"/>
      <c r="B97" s="8" t="s">
        <v>176</v>
      </c>
      <c r="C97" s="142" t="s">
        <v>177</v>
      </c>
      <c r="D97" s="142"/>
      <c r="E97" s="142"/>
      <c r="F97" s="142"/>
      <c r="G97" s="142"/>
      <c r="H97" s="142"/>
      <c r="I97" s="142"/>
      <c r="J97" s="142"/>
      <c r="K97" s="142"/>
      <c r="L97" s="43" t="s">
        <v>7</v>
      </c>
      <c r="M97" s="43" t="s">
        <v>7</v>
      </c>
      <c r="N97" s="9" t="e">
        <f t="shared" si="5"/>
        <v>#VALUE!</v>
      </c>
      <c r="O97" s="1"/>
      <c r="P97" s="1"/>
    </row>
    <row r="98" spans="1:16" ht="12.75" hidden="1">
      <c r="A98" s="1"/>
      <c r="B98" s="8" t="s">
        <v>178</v>
      </c>
      <c r="C98" s="142" t="s">
        <v>179</v>
      </c>
      <c r="D98" s="142"/>
      <c r="E98" s="142"/>
      <c r="F98" s="142"/>
      <c r="G98" s="142"/>
      <c r="H98" s="142"/>
      <c r="I98" s="142"/>
      <c r="J98" s="142"/>
      <c r="K98" s="142"/>
      <c r="L98" s="43" t="s">
        <v>7</v>
      </c>
      <c r="M98" s="43" t="s">
        <v>7</v>
      </c>
      <c r="N98" s="9" t="e">
        <f t="shared" si="5"/>
        <v>#VALUE!</v>
      </c>
      <c r="O98" s="1"/>
      <c r="P98" s="1"/>
    </row>
    <row r="99" spans="1:16" ht="12.75" hidden="1">
      <c r="A99" s="1"/>
      <c r="B99" s="56" t="s">
        <v>180</v>
      </c>
      <c r="C99" s="150" t="s">
        <v>181</v>
      </c>
      <c r="D99" s="150"/>
      <c r="E99" s="150"/>
      <c r="F99" s="150"/>
      <c r="G99" s="150"/>
      <c r="H99" s="150"/>
      <c r="I99" s="150"/>
      <c r="J99" s="150"/>
      <c r="K99" s="150"/>
      <c r="L99" s="39" t="s">
        <v>7</v>
      </c>
      <c r="M99" s="39" t="s">
        <v>7</v>
      </c>
      <c r="N99" s="9" t="e">
        <f t="shared" si="5"/>
        <v>#VALUE!</v>
      </c>
      <c r="O99" s="1"/>
      <c r="P99" s="1"/>
    </row>
    <row r="100" spans="1:16" ht="12.75" hidden="1">
      <c r="A100" s="1"/>
      <c r="B100" s="8" t="s">
        <v>182</v>
      </c>
      <c r="C100" s="142" t="s">
        <v>183</v>
      </c>
      <c r="D100" s="142"/>
      <c r="E100" s="142"/>
      <c r="F100" s="142"/>
      <c r="G100" s="142"/>
      <c r="H100" s="142"/>
      <c r="I100" s="142"/>
      <c r="J100" s="142"/>
      <c r="K100" s="142"/>
      <c r="L100" s="46" t="s">
        <v>7</v>
      </c>
      <c r="M100" s="46" t="s">
        <v>7</v>
      </c>
      <c r="N100" s="9" t="e">
        <f t="shared" si="5"/>
        <v>#VALUE!</v>
      </c>
      <c r="O100" s="1"/>
      <c r="P100" s="1"/>
    </row>
    <row r="101" spans="1:16" ht="12.75" hidden="1">
      <c r="A101" s="1"/>
      <c r="B101" s="8" t="s">
        <v>184</v>
      </c>
      <c r="C101" s="142" t="s">
        <v>185</v>
      </c>
      <c r="D101" s="142"/>
      <c r="E101" s="142"/>
      <c r="F101" s="142"/>
      <c r="G101" s="142"/>
      <c r="H101" s="142"/>
      <c r="I101" s="142"/>
      <c r="J101" s="142"/>
      <c r="K101" s="142"/>
      <c r="L101" s="46" t="s">
        <v>7</v>
      </c>
      <c r="M101" s="46" t="s">
        <v>7</v>
      </c>
      <c r="N101" s="9" t="e">
        <f t="shared" si="5"/>
        <v>#VALUE!</v>
      </c>
      <c r="O101" s="1"/>
      <c r="P101" s="1"/>
    </row>
    <row r="102" spans="1:16" ht="12.75" hidden="1">
      <c r="A102" s="1"/>
      <c r="B102" s="12" t="s">
        <v>186</v>
      </c>
      <c r="C102" s="151" t="s">
        <v>187</v>
      </c>
      <c r="D102" s="151"/>
      <c r="E102" s="151"/>
      <c r="F102" s="151"/>
      <c r="G102" s="151"/>
      <c r="H102" s="151"/>
      <c r="I102" s="151"/>
      <c r="J102" s="151"/>
      <c r="K102" s="151"/>
      <c r="L102" s="46" t="s">
        <v>7</v>
      </c>
      <c r="M102" s="46" t="s">
        <v>7</v>
      </c>
      <c r="N102" s="9" t="e">
        <f t="shared" si="5"/>
        <v>#VALUE!</v>
      </c>
      <c r="O102" s="1"/>
      <c r="P102" s="1"/>
    </row>
    <row r="103" spans="1:16" ht="12.75" hidden="1">
      <c r="A103" s="1"/>
      <c r="B103" s="12" t="s">
        <v>188</v>
      </c>
      <c r="C103" s="151" t="s">
        <v>189</v>
      </c>
      <c r="D103" s="151"/>
      <c r="E103" s="151"/>
      <c r="F103" s="151"/>
      <c r="G103" s="151"/>
      <c r="H103" s="151"/>
      <c r="I103" s="151"/>
      <c r="J103" s="151"/>
      <c r="K103" s="151"/>
      <c r="L103" s="46" t="s">
        <v>7</v>
      </c>
      <c r="M103" s="46" t="s">
        <v>7</v>
      </c>
      <c r="N103" s="9" t="e">
        <f t="shared" si="5"/>
        <v>#VALUE!</v>
      </c>
      <c r="O103" s="1"/>
      <c r="P103" s="1"/>
    </row>
    <row r="104" spans="1:16" ht="12.75" hidden="1">
      <c r="A104" s="1"/>
      <c r="B104" s="8" t="s">
        <v>190</v>
      </c>
      <c r="C104" s="142" t="s">
        <v>191</v>
      </c>
      <c r="D104" s="142"/>
      <c r="E104" s="142"/>
      <c r="F104" s="142"/>
      <c r="G104" s="142"/>
      <c r="H104" s="142"/>
      <c r="I104" s="142"/>
      <c r="J104" s="142"/>
      <c r="K104" s="142"/>
      <c r="L104" s="46" t="s">
        <v>7</v>
      </c>
      <c r="M104" s="46" t="s">
        <v>7</v>
      </c>
      <c r="N104" s="9" t="e">
        <f t="shared" si="5"/>
        <v>#VALUE!</v>
      </c>
      <c r="O104" s="1"/>
      <c r="P104" s="1"/>
    </row>
    <row r="105" spans="1:16" ht="12.75" hidden="1">
      <c r="A105" s="1"/>
      <c r="B105" s="8" t="s">
        <v>192</v>
      </c>
      <c r="C105" s="142" t="s">
        <v>193</v>
      </c>
      <c r="D105" s="142"/>
      <c r="E105" s="142"/>
      <c r="F105" s="142"/>
      <c r="G105" s="142"/>
      <c r="H105" s="142"/>
      <c r="I105" s="142"/>
      <c r="J105" s="142"/>
      <c r="K105" s="142"/>
      <c r="L105" s="46" t="s">
        <v>7</v>
      </c>
      <c r="M105" s="46" t="s">
        <v>7</v>
      </c>
      <c r="N105" s="9" t="e">
        <f t="shared" si="5"/>
        <v>#VALUE!</v>
      </c>
      <c r="O105" s="1"/>
      <c r="P105" s="1"/>
    </row>
    <row r="106" spans="1:16" ht="12.75" hidden="1">
      <c r="A106" s="1"/>
      <c r="B106" s="55" t="s">
        <v>194</v>
      </c>
      <c r="C106" s="150" t="s">
        <v>195</v>
      </c>
      <c r="D106" s="150"/>
      <c r="E106" s="150"/>
      <c r="F106" s="150"/>
      <c r="G106" s="150"/>
      <c r="H106" s="150"/>
      <c r="I106" s="150"/>
      <c r="J106" s="150"/>
      <c r="K106" s="150"/>
      <c r="L106" s="57" t="s">
        <v>196</v>
      </c>
      <c r="M106" s="58" t="s">
        <v>7</v>
      </c>
      <c r="N106" s="9" t="e">
        <f t="shared" si="5"/>
        <v>#VALUE!</v>
      </c>
      <c r="O106" s="1"/>
      <c r="P106" s="1"/>
    </row>
    <row r="107" spans="1:16" ht="12.75" hidden="1">
      <c r="A107" s="1"/>
      <c r="B107" s="55" t="s">
        <v>197</v>
      </c>
      <c r="C107" s="150" t="s">
        <v>198</v>
      </c>
      <c r="D107" s="150"/>
      <c r="E107" s="150"/>
      <c r="F107" s="150"/>
      <c r="G107" s="150"/>
      <c r="H107" s="150"/>
      <c r="I107" s="150"/>
      <c r="J107" s="150"/>
      <c r="K107" s="150"/>
      <c r="L107" s="57" t="s">
        <v>196</v>
      </c>
      <c r="M107" s="58" t="s">
        <v>7</v>
      </c>
      <c r="N107" s="9" t="e">
        <f t="shared" si="5"/>
        <v>#VALUE!</v>
      </c>
      <c r="O107" s="1"/>
      <c r="P107" s="1"/>
    </row>
    <row r="108" spans="1:16" ht="12.75" hidden="1">
      <c r="A108" s="1"/>
      <c r="B108" s="55" t="s">
        <v>199</v>
      </c>
      <c r="C108" s="150" t="s">
        <v>200</v>
      </c>
      <c r="D108" s="150"/>
      <c r="E108" s="150"/>
      <c r="F108" s="150"/>
      <c r="G108" s="150"/>
      <c r="H108" s="150"/>
      <c r="I108" s="150"/>
      <c r="J108" s="150"/>
      <c r="K108" s="150"/>
      <c r="L108" s="57" t="s">
        <v>196</v>
      </c>
      <c r="M108" s="58" t="s">
        <v>7</v>
      </c>
      <c r="N108" s="9" t="e">
        <f t="shared" si="5"/>
        <v>#VALUE!</v>
      </c>
      <c r="O108" s="1"/>
      <c r="P108" s="1"/>
    </row>
    <row r="109" spans="1:16" ht="12.75" hidden="1">
      <c r="A109" s="1"/>
      <c r="B109" s="55" t="s">
        <v>201</v>
      </c>
      <c r="C109" s="150" t="s">
        <v>202</v>
      </c>
      <c r="D109" s="150"/>
      <c r="E109" s="150"/>
      <c r="F109" s="150"/>
      <c r="G109" s="150"/>
      <c r="H109" s="150"/>
      <c r="I109" s="150"/>
      <c r="J109" s="150"/>
      <c r="K109" s="150"/>
      <c r="L109" s="57" t="s">
        <v>196</v>
      </c>
      <c r="M109" s="58" t="s">
        <v>7</v>
      </c>
      <c r="N109" s="9" t="e">
        <f t="shared" si="5"/>
        <v>#VALUE!</v>
      </c>
      <c r="O109" s="1"/>
      <c r="P109" s="1"/>
    </row>
    <row r="110" spans="1:16" ht="12.75">
      <c r="A110" s="1"/>
      <c r="B110" s="1" t="s">
        <v>203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7.5" customHeight="1">
      <c r="A111" s="1"/>
      <c r="B111" s="146" t="s">
        <v>204</v>
      </c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"/>
      <c r="O111" s="1"/>
      <c r="P111" s="1"/>
    </row>
    <row r="112" spans="1:16" ht="33.75" customHeight="1">
      <c r="A112" s="1"/>
      <c r="B112" s="146" t="s">
        <v>205</v>
      </c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"/>
      <c r="O112" s="1"/>
      <c r="P112" s="1"/>
    </row>
    <row r="113" spans="1:16" ht="33" customHeight="1">
      <c r="A113" s="1"/>
      <c r="B113" s="146" t="s">
        <v>206</v>
      </c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"/>
      <c r="O113" s="1"/>
      <c r="P113" s="1"/>
    </row>
    <row r="114" spans="1:16" ht="12.75">
      <c r="A114" s="1"/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"/>
      <c r="O114" s="1"/>
      <c r="P114" s="1"/>
    </row>
    <row r="115" spans="1:16" ht="12.75">
      <c r="A115" s="1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"/>
      <c r="O115" s="1"/>
      <c r="P115" s="1"/>
    </row>
    <row r="116" spans="1:16" ht="12.75">
      <c r="A116" s="1"/>
      <c r="B116" s="144" t="s">
        <v>207</v>
      </c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"/>
      <c r="O116" s="1"/>
      <c r="P116" s="1"/>
    </row>
    <row r="117" spans="1:16" ht="12.75">
      <c r="A117" s="1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1"/>
      <c r="O117" s="1"/>
      <c r="P117" s="1"/>
    </row>
    <row r="118" spans="1:16" ht="12.75">
      <c r="A118" s="1"/>
      <c r="M118" s="1"/>
      <c r="N118" s="1"/>
      <c r="O118" s="1"/>
      <c r="P118" s="1"/>
    </row>
    <row r="123" spans="2:12" ht="12.75">
      <c r="B123" s="61" t="s">
        <v>208</v>
      </c>
      <c r="C123" s="61"/>
      <c r="D123" s="145" t="s">
        <v>209</v>
      </c>
      <c r="E123" s="145"/>
      <c r="F123" s="145"/>
      <c r="G123" s="61" t="s">
        <v>210</v>
      </c>
      <c r="H123" s="61"/>
      <c r="I123" s="145" t="s">
        <v>211</v>
      </c>
      <c r="J123" s="145"/>
      <c r="K123" s="1"/>
      <c r="L123" s="1"/>
    </row>
  </sheetData>
  <sheetProtection/>
  <mergeCells count="122">
    <mergeCell ref="B7:M7"/>
    <mergeCell ref="C9:D9"/>
    <mergeCell ref="C10:K10"/>
    <mergeCell ref="C11:F11"/>
    <mergeCell ref="G11:K11"/>
    <mergeCell ref="B3:M3"/>
    <mergeCell ref="B4:M4"/>
    <mergeCell ref="B5:M5"/>
    <mergeCell ref="B6:M6"/>
    <mergeCell ref="C15:D15"/>
    <mergeCell ref="E15:K15"/>
    <mergeCell ref="C16:D16"/>
    <mergeCell ref="E16:K16"/>
    <mergeCell ref="C12:K12"/>
    <mergeCell ref="C13:D13"/>
    <mergeCell ref="C14:D14"/>
    <mergeCell ref="E14:K14"/>
    <mergeCell ref="E13:K13"/>
    <mergeCell ref="C21:K21"/>
    <mergeCell ref="C19:G19"/>
    <mergeCell ref="H19:K19"/>
    <mergeCell ref="C20:G20"/>
    <mergeCell ref="H20:K20"/>
    <mergeCell ref="C17:G17"/>
    <mergeCell ref="H17:K17"/>
    <mergeCell ref="C18:H18"/>
    <mergeCell ref="I18:K18"/>
    <mergeCell ref="C29:K29"/>
    <mergeCell ref="C30:K30"/>
    <mergeCell ref="C22:K22"/>
    <mergeCell ref="C23:K23"/>
    <mergeCell ref="C24:K24"/>
    <mergeCell ref="C25:K25"/>
    <mergeCell ref="C26:K26"/>
    <mergeCell ref="C27:K27"/>
    <mergeCell ref="C35:K35"/>
    <mergeCell ref="C36:K36"/>
    <mergeCell ref="C37:K37"/>
    <mergeCell ref="C38:K38"/>
    <mergeCell ref="C31:K31"/>
    <mergeCell ref="C32:K32"/>
    <mergeCell ref="C33:K33"/>
    <mergeCell ref="C34:K34"/>
    <mergeCell ref="C43:K43"/>
    <mergeCell ref="C44:K44"/>
    <mergeCell ref="C39:K39"/>
    <mergeCell ref="C40:K40"/>
    <mergeCell ref="C41:K41"/>
    <mergeCell ref="C42:K42"/>
    <mergeCell ref="C48:K48"/>
    <mergeCell ref="C49:K49"/>
    <mergeCell ref="C50:K50"/>
    <mergeCell ref="C51:K51"/>
    <mergeCell ref="C45:K45"/>
    <mergeCell ref="C46:K46"/>
    <mergeCell ref="C47:K47"/>
    <mergeCell ref="C56:K56"/>
    <mergeCell ref="C57:K57"/>
    <mergeCell ref="C58:K58"/>
    <mergeCell ref="C59:K59"/>
    <mergeCell ref="C52:K52"/>
    <mergeCell ref="C53:K53"/>
    <mergeCell ref="C54:K54"/>
    <mergeCell ref="C55:K55"/>
    <mergeCell ref="C64:K64"/>
    <mergeCell ref="C65:K65"/>
    <mergeCell ref="C66:K66"/>
    <mergeCell ref="C67:K67"/>
    <mergeCell ref="C60:K60"/>
    <mergeCell ref="C61:K61"/>
    <mergeCell ref="C62:K62"/>
    <mergeCell ref="C63:K63"/>
    <mergeCell ref="C74:K74"/>
    <mergeCell ref="C75:K75"/>
    <mergeCell ref="C76:K76"/>
    <mergeCell ref="C77:K77"/>
    <mergeCell ref="C68:K68"/>
    <mergeCell ref="C69:K69"/>
    <mergeCell ref="C71:K71"/>
    <mergeCell ref="C72:K72"/>
    <mergeCell ref="C82:K82"/>
    <mergeCell ref="C83:K83"/>
    <mergeCell ref="C84:K84"/>
    <mergeCell ref="C85:K85"/>
    <mergeCell ref="C78:K78"/>
    <mergeCell ref="C79:K79"/>
    <mergeCell ref="C80:K80"/>
    <mergeCell ref="C81:K81"/>
    <mergeCell ref="C91:K91"/>
    <mergeCell ref="C90:K90"/>
    <mergeCell ref="C86:K86"/>
    <mergeCell ref="C87:K87"/>
    <mergeCell ref="C88:K88"/>
    <mergeCell ref="C89:K89"/>
    <mergeCell ref="C99:K99"/>
    <mergeCell ref="C100:K100"/>
    <mergeCell ref="C96:K96"/>
    <mergeCell ref="C97:K97"/>
    <mergeCell ref="C98:K98"/>
    <mergeCell ref="C92:K92"/>
    <mergeCell ref="C93:K93"/>
    <mergeCell ref="C94:K94"/>
    <mergeCell ref="C95:K95"/>
    <mergeCell ref="C109:K109"/>
    <mergeCell ref="B111:M111"/>
    <mergeCell ref="C105:K105"/>
    <mergeCell ref="C106:K106"/>
    <mergeCell ref="C107:K107"/>
    <mergeCell ref="C101:K101"/>
    <mergeCell ref="C102:K102"/>
    <mergeCell ref="C103:K103"/>
    <mergeCell ref="C104:K104"/>
    <mergeCell ref="B116:M116"/>
    <mergeCell ref="D123:F123"/>
    <mergeCell ref="I123:J123"/>
    <mergeCell ref="C70:K70"/>
    <mergeCell ref="C73:K73"/>
    <mergeCell ref="B112:M112"/>
    <mergeCell ref="B113:M113"/>
    <mergeCell ref="B114:M114"/>
    <mergeCell ref="B115:M115"/>
    <mergeCell ref="C108:K108"/>
  </mergeCells>
  <printOptions/>
  <pageMargins left="0.74" right="0.44" top="0.17" bottom="0.15" header="0.24" footer="0.5"/>
  <pageSetup horizontalDpi="1200" verticalDpi="12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24"/>
  <sheetViews>
    <sheetView zoomScale="75" zoomScaleNormal="75" zoomScalePageLayoutView="0" workbookViewId="0" topLeftCell="A5">
      <selection activeCell="C42" sqref="C42:K42"/>
    </sheetView>
  </sheetViews>
  <sheetFormatPr defaultColWidth="9.00390625" defaultRowHeight="12.75" outlineLevelRow="1"/>
  <cols>
    <col min="7" max="7" width="8.375" style="0" customWidth="1"/>
    <col min="12" max="12" width="13.875" style="0" customWidth="1"/>
    <col min="13" max="13" width="15.25390625" style="0" customWidth="1"/>
    <col min="14" max="14" width="12.25390625" style="0" customWidth="1"/>
    <col min="15" max="15" width="18.625" style="0" customWidth="1"/>
  </cols>
  <sheetData>
    <row r="1" spans="1:16" ht="12.7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82" t="s">
        <v>0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"/>
      <c r="O3" s="1"/>
      <c r="P3" s="1"/>
    </row>
    <row r="4" spans="1:16" ht="12.75">
      <c r="A4" s="1"/>
      <c r="B4" s="182" t="s">
        <v>1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"/>
      <c r="O4" s="1"/>
      <c r="P4" s="1"/>
    </row>
    <row r="5" spans="1:16" ht="12.75">
      <c r="A5" s="1"/>
      <c r="B5" s="182" t="s">
        <v>2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"/>
      <c r="O5" s="1"/>
      <c r="P5" s="1"/>
    </row>
    <row r="6" spans="1:16" ht="12.75">
      <c r="A6" s="1"/>
      <c r="B6" s="182" t="s">
        <v>3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"/>
      <c r="O6" s="1"/>
      <c r="P6" s="1"/>
    </row>
    <row r="7" spans="1:16" ht="12.75">
      <c r="A7" s="1"/>
      <c r="B7" s="182" t="s">
        <v>4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83" t="s">
        <v>5</v>
      </c>
      <c r="D9" s="183"/>
      <c r="E9" s="3" t="s">
        <v>6</v>
      </c>
      <c r="F9" s="1"/>
      <c r="G9" s="1"/>
      <c r="H9" s="1"/>
      <c r="I9" s="1"/>
      <c r="J9" s="1"/>
      <c r="K9" s="1"/>
      <c r="L9" s="1"/>
      <c r="M9" s="4" t="s">
        <v>7</v>
      </c>
      <c r="N9" s="5" t="s">
        <v>8</v>
      </c>
      <c r="O9" s="1"/>
      <c r="P9" s="1"/>
    </row>
    <row r="10" spans="1:16" ht="37.5" customHeight="1">
      <c r="A10" s="1"/>
      <c r="B10" s="6"/>
      <c r="C10" s="184" t="s">
        <v>9</v>
      </c>
      <c r="D10" s="184"/>
      <c r="E10" s="184"/>
      <c r="F10" s="184"/>
      <c r="G10" s="184"/>
      <c r="H10" s="184"/>
      <c r="I10" s="184"/>
      <c r="J10" s="184"/>
      <c r="K10" s="184"/>
      <c r="L10" s="7" t="s">
        <v>10</v>
      </c>
      <c r="M10" s="7" t="s">
        <v>11</v>
      </c>
      <c r="N10" s="7" t="s">
        <v>12</v>
      </c>
      <c r="O10" s="1"/>
      <c r="P10" s="1"/>
    </row>
    <row r="11" spans="1:16" ht="12.75">
      <c r="A11" s="1"/>
      <c r="B11" s="8"/>
      <c r="C11" s="172" t="s">
        <v>13</v>
      </c>
      <c r="D11" s="172"/>
      <c r="E11" s="172"/>
      <c r="F11" s="172"/>
      <c r="G11" s="185" t="s">
        <v>14</v>
      </c>
      <c r="H11" s="185"/>
      <c r="I11" s="185"/>
      <c r="J11" s="185"/>
      <c r="K11" s="185"/>
      <c r="L11" s="9"/>
      <c r="M11" s="9"/>
      <c r="N11" s="9"/>
      <c r="O11" s="1"/>
      <c r="P11" s="1"/>
    </row>
    <row r="12" spans="1:16" ht="12.75">
      <c r="A12" s="1"/>
      <c r="B12" s="10" t="s">
        <v>15</v>
      </c>
      <c r="C12" s="175" t="s">
        <v>16</v>
      </c>
      <c r="D12" s="175"/>
      <c r="E12" s="175"/>
      <c r="F12" s="175"/>
      <c r="G12" s="175"/>
      <c r="H12" s="175"/>
      <c r="I12" s="175"/>
      <c r="J12" s="175"/>
      <c r="K12" s="175"/>
      <c r="L12" s="11"/>
      <c r="M12" s="11"/>
      <c r="N12" s="11"/>
      <c r="O12" s="1"/>
      <c r="P12" s="1"/>
    </row>
    <row r="13" spans="1:16" ht="12.75">
      <c r="A13" s="1"/>
      <c r="B13" s="8" t="s">
        <v>17</v>
      </c>
      <c r="C13" s="142" t="s">
        <v>18</v>
      </c>
      <c r="D13" s="142"/>
      <c r="E13" s="179" t="s">
        <v>19</v>
      </c>
      <c r="F13" s="180"/>
      <c r="G13" s="180"/>
      <c r="H13" s="180"/>
      <c r="I13" s="180"/>
      <c r="J13" s="180"/>
      <c r="K13" s="181"/>
      <c r="L13" s="9"/>
      <c r="M13" s="9"/>
      <c r="N13" s="9"/>
      <c r="O13" s="1"/>
      <c r="P13" s="1"/>
    </row>
    <row r="14" spans="1:16" ht="12.75">
      <c r="A14" s="1"/>
      <c r="B14" s="8" t="s">
        <v>20</v>
      </c>
      <c r="C14" s="142" t="s">
        <v>21</v>
      </c>
      <c r="D14" s="142"/>
      <c r="E14" s="176">
        <v>12</v>
      </c>
      <c r="F14" s="177"/>
      <c r="G14" s="177"/>
      <c r="H14" s="177"/>
      <c r="I14" s="177"/>
      <c r="J14" s="177"/>
      <c r="K14" s="178"/>
      <c r="L14" s="9"/>
      <c r="M14" s="9"/>
      <c r="N14" s="9"/>
      <c r="O14" s="1"/>
      <c r="P14" s="1"/>
    </row>
    <row r="15" spans="1:16" ht="12.75">
      <c r="A15" s="1"/>
      <c r="B15" s="8" t="s">
        <v>22</v>
      </c>
      <c r="C15" s="142" t="s">
        <v>23</v>
      </c>
      <c r="D15" s="142"/>
      <c r="E15" s="171">
        <v>8</v>
      </c>
      <c r="F15" s="171"/>
      <c r="G15" s="171"/>
      <c r="H15" s="171"/>
      <c r="I15" s="171"/>
      <c r="J15" s="171"/>
      <c r="K15" s="171"/>
      <c r="L15" s="9"/>
      <c r="M15" s="9"/>
      <c r="N15" s="9"/>
      <c r="O15" s="1"/>
      <c r="P15" s="1"/>
    </row>
    <row r="16" spans="1:16" ht="12.75">
      <c r="A16" s="1"/>
      <c r="B16" s="8" t="s">
        <v>24</v>
      </c>
      <c r="C16" s="142" t="s">
        <v>25</v>
      </c>
      <c r="D16" s="142"/>
      <c r="E16" s="150">
        <v>380</v>
      </c>
      <c r="F16" s="150"/>
      <c r="G16" s="150"/>
      <c r="H16" s="150"/>
      <c r="I16" s="150"/>
      <c r="J16" s="150"/>
      <c r="K16" s="150"/>
      <c r="L16" s="9"/>
      <c r="M16" s="9"/>
      <c r="N16" s="9"/>
      <c r="O16" s="1"/>
      <c r="P16" s="1"/>
    </row>
    <row r="17" spans="1:16" ht="12.75">
      <c r="A17" s="1"/>
      <c r="B17" s="8" t="s">
        <v>26</v>
      </c>
      <c r="C17" s="142" t="s">
        <v>27</v>
      </c>
      <c r="D17" s="142"/>
      <c r="E17" s="142"/>
      <c r="F17" s="142"/>
      <c r="G17" s="142"/>
      <c r="H17" s="170">
        <v>23707.09</v>
      </c>
      <c r="I17" s="171"/>
      <c r="J17" s="171"/>
      <c r="K17" s="171"/>
      <c r="L17" s="9"/>
      <c r="M17" s="9"/>
      <c r="N17" s="9"/>
      <c r="O17" s="1"/>
      <c r="P17" s="1"/>
    </row>
    <row r="18" spans="1:16" ht="12.75">
      <c r="A18" s="1"/>
      <c r="B18" s="12" t="s">
        <v>28</v>
      </c>
      <c r="C18" s="172" t="s">
        <v>29</v>
      </c>
      <c r="D18" s="172"/>
      <c r="E18" s="172"/>
      <c r="F18" s="172"/>
      <c r="G18" s="172"/>
      <c r="H18" s="172"/>
      <c r="I18" s="173">
        <f>H19+H20</f>
        <v>23707.09</v>
      </c>
      <c r="J18" s="174"/>
      <c r="K18" s="174"/>
      <c r="L18" s="9"/>
      <c r="M18" s="9"/>
      <c r="N18" s="9"/>
      <c r="O18" s="1"/>
      <c r="P18" s="1"/>
    </row>
    <row r="19" spans="1:16" ht="12.75">
      <c r="A19" s="1"/>
      <c r="B19" s="8" t="s">
        <v>30</v>
      </c>
      <c r="C19" s="142" t="s">
        <v>31</v>
      </c>
      <c r="D19" s="142"/>
      <c r="E19" s="142"/>
      <c r="F19" s="142"/>
      <c r="G19" s="142"/>
      <c r="H19" s="170">
        <v>19791.09</v>
      </c>
      <c r="I19" s="171"/>
      <c r="J19" s="171"/>
      <c r="K19" s="171"/>
      <c r="L19" s="9"/>
      <c r="M19" s="9"/>
      <c r="N19" s="9"/>
      <c r="O19" s="1"/>
      <c r="P19" s="1"/>
    </row>
    <row r="20" spans="1:16" ht="13.5" thickBot="1">
      <c r="A20" s="1"/>
      <c r="B20" s="13" t="s">
        <v>32</v>
      </c>
      <c r="C20" s="168" t="s">
        <v>33</v>
      </c>
      <c r="D20" s="168"/>
      <c r="E20" s="168"/>
      <c r="F20" s="168"/>
      <c r="G20" s="168"/>
      <c r="H20" s="169">
        <v>3916</v>
      </c>
      <c r="I20" s="169"/>
      <c r="J20" s="169"/>
      <c r="K20" s="169"/>
      <c r="L20" s="14"/>
      <c r="M20" s="14"/>
      <c r="N20" s="14"/>
      <c r="O20" s="1"/>
      <c r="P20" s="1"/>
    </row>
    <row r="21" spans="1:16" ht="22.5" customHeight="1">
      <c r="A21" s="1"/>
      <c r="B21" s="15" t="s">
        <v>34</v>
      </c>
      <c r="C21" s="162" t="s">
        <v>35</v>
      </c>
      <c r="D21" s="163"/>
      <c r="E21" s="163"/>
      <c r="F21" s="163"/>
      <c r="G21" s="163"/>
      <c r="H21" s="163"/>
      <c r="I21" s="163"/>
      <c r="J21" s="163"/>
      <c r="K21" s="164"/>
      <c r="L21" s="16">
        <f>SUM(L22:L25)</f>
        <v>2297230.95</v>
      </c>
      <c r="M21" s="16">
        <f>SUM(M22:M25)</f>
        <v>2121404.41</v>
      </c>
      <c r="N21" s="17"/>
      <c r="O21" s="18">
        <f>O22-L26</f>
        <v>878051.5296</v>
      </c>
      <c r="P21" s="1"/>
    </row>
    <row r="22" spans="1:16" ht="12.75">
      <c r="A22" s="1"/>
      <c r="B22" s="19">
        <v>7</v>
      </c>
      <c r="C22" s="143" t="s">
        <v>36</v>
      </c>
      <c r="D22" s="143"/>
      <c r="E22" s="143"/>
      <c r="F22" s="143"/>
      <c r="G22" s="143"/>
      <c r="H22" s="143"/>
      <c r="I22" s="143"/>
      <c r="J22" s="143"/>
      <c r="K22" s="143"/>
      <c r="L22" s="20">
        <f>'[1]Sheet1'!$M$43</f>
        <v>109842.16</v>
      </c>
      <c r="M22" s="20">
        <f>L22</f>
        <v>109842.16</v>
      </c>
      <c r="N22" s="21">
        <f aca="true" t="shared" si="0" ref="N22:N27">L22-M22</f>
        <v>0</v>
      </c>
      <c r="O22" s="22">
        <f>H19*22.92*7</f>
        <v>3175282.4796</v>
      </c>
      <c r="P22" s="1"/>
    </row>
    <row r="23" spans="1:16" ht="12.75">
      <c r="A23" s="1"/>
      <c r="B23" s="19">
        <v>8</v>
      </c>
      <c r="C23" s="143" t="s">
        <v>37</v>
      </c>
      <c r="D23" s="143"/>
      <c r="E23" s="143"/>
      <c r="F23" s="143"/>
      <c r="G23" s="143"/>
      <c r="H23" s="143"/>
      <c r="I23" s="143"/>
      <c r="J23" s="143"/>
      <c r="K23" s="143"/>
      <c r="L23" s="20">
        <f>'[1]Sheet1'!$M$44</f>
        <v>1139237.55</v>
      </c>
      <c r="M23" s="20">
        <f>L23</f>
        <v>1139237.55</v>
      </c>
      <c r="N23" s="21">
        <f t="shared" si="0"/>
        <v>0</v>
      </c>
      <c r="O23" s="23"/>
      <c r="P23" s="1"/>
    </row>
    <row r="24" spans="1:16" ht="12.75">
      <c r="A24" s="1"/>
      <c r="B24" s="19">
        <v>9</v>
      </c>
      <c r="C24" s="143" t="s">
        <v>38</v>
      </c>
      <c r="D24" s="143"/>
      <c r="E24" s="143"/>
      <c r="F24" s="143"/>
      <c r="G24" s="143"/>
      <c r="H24" s="143"/>
      <c r="I24" s="143"/>
      <c r="J24" s="143"/>
      <c r="K24" s="143"/>
      <c r="L24" s="20">
        <f>'[1]Sheet1'!$M$29+'[1]Sheet1'!$M$30+'[1]Sheet1'!$M$31+'[1]Sheet1'!$M$32+'[1]Sheet1'!$M$34</f>
        <v>1048151.24</v>
      </c>
      <c r="M24" s="20">
        <v>872324.7</v>
      </c>
      <c r="N24" s="21">
        <f t="shared" si="0"/>
        <v>175826.54000000004</v>
      </c>
      <c r="O24" s="23">
        <v>23.9765908709984</v>
      </c>
      <c r="P24" s="1"/>
    </row>
    <row r="25" spans="1:16" ht="12.75" hidden="1">
      <c r="A25" s="1"/>
      <c r="B25" s="19">
        <v>10</v>
      </c>
      <c r="C25" s="143" t="s">
        <v>39</v>
      </c>
      <c r="D25" s="143"/>
      <c r="E25" s="143"/>
      <c r="F25" s="143"/>
      <c r="G25" s="143"/>
      <c r="H25" s="143"/>
      <c r="I25" s="143"/>
      <c r="J25" s="143"/>
      <c r="K25" s="143"/>
      <c r="L25" s="20"/>
      <c r="M25" s="20"/>
      <c r="N25" s="21">
        <f t="shared" si="0"/>
        <v>0</v>
      </c>
      <c r="O25" s="23"/>
      <c r="P25" s="1"/>
    </row>
    <row r="26" spans="1:16" ht="12.75">
      <c r="A26" s="1"/>
      <c r="B26" s="24"/>
      <c r="C26" s="159" t="s">
        <v>40</v>
      </c>
      <c r="D26" s="160"/>
      <c r="E26" s="160"/>
      <c r="F26" s="160"/>
      <c r="G26" s="160"/>
      <c r="H26" s="160"/>
      <c r="I26" s="160"/>
      <c r="J26" s="160"/>
      <c r="K26" s="161"/>
      <c r="L26" s="25">
        <f>L22+L23+L24+L25</f>
        <v>2297230.95</v>
      </c>
      <c r="M26" s="25">
        <f>M22+M23+M24+M25</f>
        <v>2121404.41</v>
      </c>
      <c r="N26" s="26">
        <f t="shared" si="0"/>
        <v>175826.54000000004</v>
      </c>
      <c r="O26" s="23">
        <f>L26/H19/7</f>
        <v>16.58199977868829</v>
      </c>
      <c r="P26" s="1"/>
    </row>
    <row r="27" spans="1:16" s="30" customFormat="1" ht="24.75" customHeight="1" thickBot="1">
      <c r="A27" s="23"/>
      <c r="B27" s="27"/>
      <c r="C27" s="152" t="s">
        <v>41</v>
      </c>
      <c r="D27" s="152"/>
      <c r="E27" s="152"/>
      <c r="F27" s="152"/>
      <c r="G27" s="152"/>
      <c r="H27" s="152"/>
      <c r="I27" s="152"/>
      <c r="J27" s="152"/>
      <c r="K27" s="152"/>
      <c r="L27" s="28">
        <f>L26/H19/5</f>
        <v>23.214799690163606</v>
      </c>
      <c r="M27" s="28">
        <f>M26/H19/5</f>
        <v>21.437974462245386</v>
      </c>
      <c r="N27" s="29">
        <f t="shared" si="0"/>
        <v>1.77682522791822</v>
      </c>
      <c r="O27" s="23">
        <f>L26/H17/7</f>
        <v>13.842941077964442</v>
      </c>
      <c r="P27" s="23"/>
    </row>
    <row r="28" spans="1:16" s="30" customFormat="1" ht="13.5" thickBot="1">
      <c r="A28" s="23"/>
      <c r="B28" s="31"/>
      <c r="C28" s="32"/>
      <c r="D28" s="33"/>
      <c r="E28" s="33"/>
      <c r="F28" s="33"/>
      <c r="G28" s="33"/>
      <c r="H28" s="33"/>
      <c r="I28" s="33"/>
      <c r="J28" s="33"/>
      <c r="K28" s="34"/>
      <c r="L28" s="35"/>
      <c r="M28" s="35"/>
      <c r="N28" s="35"/>
      <c r="O28" s="23"/>
      <c r="P28" s="23"/>
    </row>
    <row r="29" spans="1:16" ht="12.75">
      <c r="A29" s="1"/>
      <c r="B29" s="36" t="s">
        <v>42</v>
      </c>
      <c r="C29" s="158" t="s">
        <v>43</v>
      </c>
      <c r="D29" s="158"/>
      <c r="E29" s="158"/>
      <c r="F29" s="158"/>
      <c r="G29" s="158"/>
      <c r="H29" s="158"/>
      <c r="I29" s="158"/>
      <c r="J29" s="158"/>
      <c r="K29" s="158"/>
      <c r="L29" s="37"/>
      <c r="M29" s="37"/>
      <c r="N29" s="17">
        <f aca="true" t="shared" si="1" ref="N29:N44">L29-M29</f>
        <v>0</v>
      </c>
      <c r="O29" s="1"/>
      <c r="P29" s="1"/>
    </row>
    <row r="30" spans="1:16" ht="12.75">
      <c r="A30" s="2" t="s">
        <v>44</v>
      </c>
      <c r="B30" s="38">
        <v>11</v>
      </c>
      <c r="C30" s="150" t="s">
        <v>45</v>
      </c>
      <c r="D30" s="150"/>
      <c r="E30" s="150"/>
      <c r="F30" s="150"/>
      <c r="G30" s="150"/>
      <c r="H30" s="150"/>
      <c r="I30" s="150"/>
      <c r="J30" s="150"/>
      <c r="K30" s="150"/>
      <c r="L30" s="39">
        <f>L31+L34+L38+L46</f>
        <v>1428204.1500000001</v>
      </c>
      <c r="M30" s="39">
        <f>M31+M34+M38+M46</f>
        <v>1428204.1500000001</v>
      </c>
      <c r="N30" s="40">
        <f t="shared" si="1"/>
        <v>0</v>
      </c>
      <c r="O30" s="18">
        <f>L26-L25</f>
        <v>2297230.95</v>
      </c>
      <c r="P30" s="1"/>
    </row>
    <row r="31" spans="1:16" ht="12.75">
      <c r="A31" s="1"/>
      <c r="B31" s="41" t="s">
        <v>46</v>
      </c>
      <c r="C31" s="150" t="s">
        <v>47</v>
      </c>
      <c r="D31" s="150"/>
      <c r="E31" s="150"/>
      <c r="F31" s="150"/>
      <c r="G31" s="150"/>
      <c r="H31" s="150"/>
      <c r="I31" s="150"/>
      <c r="J31" s="150"/>
      <c r="K31" s="150"/>
      <c r="L31" s="39">
        <f>SUM(L32:L33)</f>
        <v>1003197.03</v>
      </c>
      <c r="M31" s="39">
        <f>SUM(M32:M33)</f>
        <v>1003197.03</v>
      </c>
      <c r="N31" s="40">
        <f t="shared" si="1"/>
        <v>0</v>
      </c>
      <c r="O31" s="1">
        <f>O30/H19/7</f>
        <v>16.58199977868829</v>
      </c>
      <c r="P31" s="1"/>
    </row>
    <row r="32" spans="1:16" ht="12.75">
      <c r="A32" s="1"/>
      <c r="B32" s="42" t="s">
        <v>48</v>
      </c>
      <c r="C32" s="142" t="s">
        <v>49</v>
      </c>
      <c r="D32" s="142"/>
      <c r="E32" s="142"/>
      <c r="F32" s="142"/>
      <c r="G32" s="142"/>
      <c r="H32" s="142"/>
      <c r="I32" s="142"/>
      <c r="J32" s="142"/>
      <c r="K32" s="142"/>
      <c r="L32" s="43">
        <f>'[1]Sheet1'!$M$64</f>
        <v>547249.26</v>
      </c>
      <c r="M32" s="43">
        <f>L32</f>
        <v>547249.26</v>
      </c>
      <c r="N32" s="40">
        <f t="shared" si="1"/>
        <v>0</v>
      </c>
      <c r="O32" s="1"/>
      <c r="P32" s="1"/>
    </row>
    <row r="33" spans="1:16" ht="12.75">
      <c r="A33" s="1"/>
      <c r="B33" s="42" t="s">
        <v>50</v>
      </c>
      <c r="C33" s="142" t="s">
        <v>51</v>
      </c>
      <c r="D33" s="142"/>
      <c r="E33" s="142"/>
      <c r="F33" s="142"/>
      <c r="G33" s="142"/>
      <c r="H33" s="142"/>
      <c r="I33" s="142"/>
      <c r="J33" s="142"/>
      <c r="K33" s="142"/>
      <c r="L33" s="43">
        <f>'[1]Sheet1'!$M$65</f>
        <v>455947.77</v>
      </c>
      <c r="M33" s="43">
        <f>L33</f>
        <v>455947.77</v>
      </c>
      <c r="N33" s="40">
        <f t="shared" si="1"/>
        <v>0</v>
      </c>
      <c r="O33" s="1"/>
      <c r="P33" s="1"/>
    </row>
    <row r="34" spans="1:16" ht="12.75">
      <c r="A34" s="1"/>
      <c r="B34" s="41" t="s">
        <v>52</v>
      </c>
      <c r="C34" s="150" t="s">
        <v>53</v>
      </c>
      <c r="D34" s="150"/>
      <c r="E34" s="150"/>
      <c r="F34" s="150"/>
      <c r="G34" s="150"/>
      <c r="H34" s="150"/>
      <c r="I34" s="150"/>
      <c r="J34" s="150"/>
      <c r="K34" s="150"/>
      <c r="L34" s="39">
        <f>SUM(L35:L37)</f>
        <v>219143.84000000003</v>
      </c>
      <c r="M34" s="39">
        <f>SUM(M35:M37)</f>
        <v>219143.84000000003</v>
      </c>
      <c r="N34" s="40">
        <f t="shared" si="1"/>
        <v>0</v>
      </c>
      <c r="O34" s="1"/>
      <c r="P34" s="1"/>
    </row>
    <row r="35" spans="1:16" ht="12.75">
      <c r="A35" s="1"/>
      <c r="B35" s="42" t="s">
        <v>54</v>
      </c>
      <c r="C35" s="142" t="s">
        <v>55</v>
      </c>
      <c r="D35" s="142"/>
      <c r="E35" s="142"/>
      <c r="F35" s="142"/>
      <c r="G35" s="142"/>
      <c r="H35" s="142"/>
      <c r="I35" s="142"/>
      <c r="J35" s="142"/>
      <c r="K35" s="142"/>
      <c r="L35" s="43">
        <f>'[1]Sheet1'!$M$67</f>
        <v>88867.32</v>
      </c>
      <c r="M35" s="43">
        <f>L35</f>
        <v>88867.32</v>
      </c>
      <c r="N35" s="40">
        <f t="shared" si="1"/>
        <v>0</v>
      </c>
      <c r="O35" s="1"/>
      <c r="P35" s="1"/>
    </row>
    <row r="36" spans="1:16" ht="12.75">
      <c r="A36" s="1"/>
      <c r="B36" s="42" t="s">
        <v>56</v>
      </c>
      <c r="C36" s="142" t="s">
        <v>57</v>
      </c>
      <c r="D36" s="142"/>
      <c r="E36" s="142"/>
      <c r="F36" s="142"/>
      <c r="G36" s="142"/>
      <c r="H36" s="142"/>
      <c r="I36" s="142"/>
      <c r="J36" s="142"/>
      <c r="K36" s="142"/>
      <c r="L36" s="43">
        <f>'[1]Sheet1'!$M$68</f>
        <v>93555.22</v>
      </c>
      <c r="M36" s="43">
        <f>L36</f>
        <v>93555.22</v>
      </c>
      <c r="N36" s="40">
        <f t="shared" si="1"/>
        <v>0</v>
      </c>
      <c r="O36" s="1"/>
      <c r="P36" s="1"/>
    </row>
    <row r="37" spans="1:16" ht="12.75">
      <c r="A37" s="1"/>
      <c r="B37" s="42" t="s">
        <v>58</v>
      </c>
      <c r="C37" s="142" t="s">
        <v>59</v>
      </c>
      <c r="D37" s="142"/>
      <c r="E37" s="142"/>
      <c r="F37" s="142"/>
      <c r="G37" s="142"/>
      <c r="H37" s="142"/>
      <c r="I37" s="142"/>
      <c r="J37" s="142"/>
      <c r="K37" s="142"/>
      <c r="L37" s="43">
        <f>'[1]Sheet1'!$M$69</f>
        <v>36721.3</v>
      </c>
      <c r="M37" s="43">
        <f>L37</f>
        <v>36721.3</v>
      </c>
      <c r="N37" s="40">
        <f t="shared" si="1"/>
        <v>0</v>
      </c>
      <c r="O37" s="1"/>
      <c r="P37" s="1"/>
    </row>
    <row r="38" spans="1:16" ht="12.75">
      <c r="A38" s="1"/>
      <c r="B38" s="41" t="s">
        <v>60</v>
      </c>
      <c r="C38" s="150" t="s">
        <v>61</v>
      </c>
      <c r="D38" s="150"/>
      <c r="E38" s="150"/>
      <c r="F38" s="150"/>
      <c r="G38" s="150"/>
      <c r="H38" s="150"/>
      <c r="I38" s="150"/>
      <c r="J38" s="150"/>
      <c r="K38" s="150"/>
      <c r="L38" s="39">
        <f>SUM(L39:L45)</f>
        <v>65888.57</v>
      </c>
      <c r="M38" s="39">
        <f>SUM(M39:M45)</f>
        <v>65888.57</v>
      </c>
      <c r="N38" s="44">
        <f t="shared" si="1"/>
        <v>0</v>
      </c>
      <c r="O38" s="1"/>
      <c r="P38" s="1"/>
    </row>
    <row r="39" spans="1:16" ht="12.75">
      <c r="A39" s="1"/>
      <c r="B39" s="42" t="s">
        <v>62</v>
      </c>
      <c r="C39" s="142" t="s">
        <v>63</v>
      </c>
      <c r="D39" s="142"/>
      <c r="E39" s="142"/>
      <c r="F39" s="142"/>
      <c r="G39" s="142"/>
      <c r="H39" s="142"/>
      <c r="I39" s="142"/>
      <c r="J39" s="142"/>
      <c r="K39" s="142"/>
      <c r="L39" s="43">
        <f>'[1]Sheet1'!$M$71</f>
        <v>33060.94</v>
      </c>
      <c r="M39" s="43">
        <f aca="true" t="shared" si="2" ref="M39:M45">L39</f>
        <v>33060.94</v>
      </c>
      <c r="N39" s="40">
        <f t="shared" si="1"/>
        <v>0</v>
      </c>
      <c r="O39" s="1"/>
      <c r="P39" s="1"/>
    </row>
    <row r="40" spans="1:16" ht="12.75">
      <c r="A40" s="1"/>
      <c r="B40" s="42" t="s">
        <v>64</v>
      </c>
      <c r="C40" s="142" t="s">
        <v>65</v>
      </c>
      <c r="D40" s="142"/>
      <c r="E40" s="142"/>
      <c r="F40" s="142"/>
      <c r="G40" s="142"/>
      <c r="H40" s="142"/>
      <c r="I40" s="142"/>
      <c r="J40" s="142"/>
      <c r="K40" s="142"/>
      <c r="L40" s="43">
        <f>'[1]Sheet1'!$M$72</f>
        <v>2852.98</v>
      </c>
      <c r="M40" s="43">
        <f t="shared" si="2"/>
        <v>2852.98</v>
      </c>
      <c r="N40" s="40">
        <f t="shared" si="1"/>
        <v>0</v>
      </c>
      <c r="O40" s="1"/>
      <c r="P40" s="1"/>
    </row>
    <row r="41" spans="1:16" ht="12.75">
      <c r="A41" s="1"/>
      <c r="B41" s="42" t="s">
        <v>66</v>
      </c>
      <c r="C41" s="142" t="s">
        <v>67</v>
      </c>
      <c r="D41" s="142"/>
      <c r="E41" s="142"/>
      <c r="F41" s="142"/>
      <c r="G41" s="142"/>
      <c r="H41" s="142"/>
      <c r="I41" s="142"/>
      <c r="J41" s="142"/>
      <c r="K41" s="142"/>
      <c r="L41" s="43">
        <f>'[1]Sheet1'!$M$73</f>
        <v>2763.65</v>
      </c>
      <c r="M41" s="43">
        <f t="shared" si="2"/>
        <v>2763.65</v>
      </c>
      <c r="N41" s="40">
        <f t="shared" si="1"/>
        <v>0</v>
      </c>
      <c r="O41" s="1"/>
      <c r="P41" s="1"/>
    </row>
    <row r="42" spans="1:16" ht="12.75" customHeight="1">
      <c r="A42" s="1"/>
      <c r="B42" s="42" t="s">
        <v>68</v>
      </c>
      <c r="C42" s="216" t="s">
        <v>69</v>
      </c>
      <c r="D42" s="216"/>
      <c r="E42" s="216"/>
      <c r="F42" s="216"/>
      <c r="G42" s="216"/>
      <c r="H42" s="216"/>
      <c r="I42" s="216"/>
      <c r="J42" s="216"/>
      <c r="K42" s="216"/>
      <c r="L42" s="135">
        <f>'[1]Sheet1'!$M$78</f>
        <v>13570</v>
      </c>
      <c r="M42" s="43">
        <f t="shared" si="2"/>
        <v>13570</v>
      </c>
      <c r="N42" s="40">
        <f t="shared" si="1"/>
        <v>0</v>
      </c>
      <c r="O42" s="1"/>
      <c r="P42" s="1"/>
    </row>
    <row r="43" spans="1:16" ht="12.75">
      <c r="A43" s="1"/>
      <c r="B43" s="42" t="s">
        <v>70</v>
      </c>
      <c r="C43" s="142" t="s">
        <v>71</v>
      </c>
      <c r="D43" s="142"/>
      <c r="E43" s="142"/>
      <c r="F43" s="142"/>
      <c r="G43" s="142"/>
      <c r="H43" s="142"/>
      <c r="I43" s="142"/>
      <c r="J43" s="142"/>
      <c r="K43" s="142"/>
      <c r="L43" s="43">
        <f>'[1]Sheet1'!$M$76</f>
        <v>4625</v>
      </c>
      <c r="M43" s="43">
        <f t="shared" si="2"/>
        <v>4625</v>
      </c>
      <c r="N43" s="40">
        <f t="shared" si="1"/>
        <v>0</v>
      </c>
      <c r="O43" s="1"/>
      <c r="P43" s="1"/>
    </row>
    <row r="44" spans="1:16" ht="12.75">
      <c r="A44" s="1"/>
      <c r="B44" s="42" t="s">
        <v>72</v>
      </c>
      <c r="C44" s="142" t="s">
        <v>73</v>
      </c>
      <c r="D44" s="142"/>
      <c r="E44" s="142"/>
      <c r="F44" s="142"/>
      <c r="G44" s="142"/>
      <c r="H44" s="142"/>
      <c r="I44" s="142"/>
      <c r="J44" s="142"/>
      <c r="K44" s="142"/>
      <c r="L44" s="43">
        <v>6496</v>
      </c>
      <c r="M44" s="43">
        <f t="shared" si="2"/>
        <v>6496</v>
      </c>
      <c r="N44" s="40">
        <f t="shared" si="1"/>
        <v>0</v>
      </c>
      <c r="O44" s="1"/>
      <c r="P44" s="1"/>
    </row>
    <row r="45" spans="1:16" ht="12.75" customHeight="1">
      <c r="A45" s="1"/>
      <c r="B45" s="45" t="s">
        <v>74</v>
      </c>
      <c r="C45" s="142" t="s">
        <v>75</v>
      </c>
      <c r="D45" s="142"/>
      <c r="E45" s="142"/>
      <c r="F45" s="142"/>
      <c r="G45" s="142"/>
      <c r="H45" s="142"/>
      <c r="I45" s="142"/>
      <c r="J45" s="142"/>
      <c r="K45" s="142"/>
      <c r="L45" s="43">
        <f>'[1]Sheet1'!$M$79</f>
        <v>2520</v>
      </c>
      <c r="M45" s="43">
        <f t="shared" si="2"/>
        <v>2520</v>
      </c>
      <c r="N45" s="40"/>
      <c r="O45" s="1"/>
      <c r="P45" s="1"/>
    </row>
    <row r="46" spans="1:16" ht="12.75">
      <c r="A46" s="1"/>
      <c r="B46" s="41" t="s">
        <v>76</v>
      </c>
      <c r="C46" s="150" t="s">
        <v>77</v>
      </c>
      <c r="D46" s="150"/>
      <c r="E46" s="150"/>
      <c r="F46" s="150"/>
      <c r="G46" s="150"/>
      <c r="H46" s="150"/>
      <c r="I46" s="150"/>
      <c r="J46" s="150"/>
      <c r="K46" s="150"/>
      <c r="L46" s="39">
        <f>SUM(L47:L50)</f>
        <v>139974.71000000002</v>
      </c>
      <c r="M46" s="39">
        <f>SUM(M47:M50)</f>
        <v>139974.71000000002</v>
      </c>
      <c r="N46" s="44">
        <f aca="true" t="shared" si="3" ref="N46:N77">L46-M46</f>
        <v>0</v>
      </c>
      <c r="O46" s="1"/>
      <c r="P46" s="1"/>
    </row>
    <row r="47" spans="1:16" ht="12.75">
      <c r="A47" s="1"/>
      <c r="B47" s="42" t="s">
        <v>78</v>
      </c>
      <c r="C47" s="142" t="s">
        <v>79</v>
      </c>
      <c r="D47" s="142"/>
      <c r="E47" s="142"/>
      <c r="F47" s="142"/>
      <c r="G47" s="142"/>
      <c r="H47" s="142"/>
      <c r="I47" s="142"/>
      <c r="J47" s="142"/>
      <c r="K47" s="142"/>
      <c r="L47" s="43">
        <f>'[1]Sheet1'!$M$81</f>
        <v>24667.52</v>
      </c>
      <c r="M47" s="43">
        <f>L47</f>
        <v>24667.52</v>
      </c>
      <c r="N47" s="40">
        <f t="shared" si="3"/>
        <v>0</v>
      </c>
      <c r="O47" s="1"/>
      <c r="P47" s="1"/>
    </row>
    <row r="48" spans="1:16" ht="12.75">
      <c r="A48" s="1"/>
      <c r="B48" s="42" t="s">
        <v>80</v>
      </c>
      <c r="C48" s="142" t="s">
        <v>81</v>
      </c>
      <c r="D48" s="142"/>
      <c r="E48" s="142"/>
      <c r="F48" s="142"/>
      <c r="G48" s="142"/>
      <c r="H48" s="142"/>
      <c r="I48" s="142"/>
      <c r="J48" s="142"/>
      <c r="K48" s="142"/>
      <c r="L48" s="43">
        <f>'[1]Sheet1'!$M$82</f>
        <v>66623.63</v>
      </c>
      <c r="M48" s="43">
        <f>L48</f>
        <v>66623.63</v>
      </c>
      <c r="N48" s="40">
        <f t="shared" si="3"/>
        <v>0</v>
      </c>
      <c r="O48" s="1"/>
      <c r="P48" s="1"/>
    </row>
    <row r="49" spans="1:16" ht="12.75">
      <c r="A49" s="1"/>
      <c r="B49" s="42" t="s">
        <v>82</v>
      </c>
      <c r="C49" s="142" t="s">
        <v>83</v>
      </c>
      <c r="D49" s="142"/>
      <c r="E49" s="142"/>
      <c r="F49" s="142"/>
      <c r="G49" s="142"/>
      <c r="H49" s="142"/>
      <c r="I49" s="142"/>
      <c r="J49" s="142"/>
      <c r="K49" s="142"/>
      <c r="L49" s="43">
        <f>'[1]Sheet1'!$M$83</f>
        <v>17267.72</v>
      </c>
      <c r="M49" s="43">
        <f>L49</f>
        <v>17267.72</v>
      </c>
      <c r="N49" s="40">
        <f t="shared" si="3"/>
        <v>0</v>
      </c>
      <c r="O49" s="1"/>
      <c r="P49" s="1"/>
    </row>
    <row r="50" spans="1:16" ht="12.75">
      <c r="A50" s="1"/>
      <c r="B50" s="42" t="s">
        <v>84</v>
      </c>
      <c r="C50" s="142" t="s">
        <v>85</v>
      </c>
      <c r="D50" s="142"/>
      <c r="E50" s="142"/>
      <c r="F50" s="142"/>
      <c r="G50" s="142"/>
      <c r="H50" s="142"/>
      <c r="I50" s="142"/>
      <c r="J50" s="142"/>
      <c r="K50" s="142"/>
      <c r="L50" s="43">
        <f>'[1]Sheet1'!$M$84</f>
        <v>31415.84</v>
      </c>
      <c r="M50" s="43">
        <f>L50</f>
        <v>31415.84</v>
      </c>
      <c r="N50" s="40">
        <f t="shared" si="3"/>
        <v>0</v>
      </c>
      <c r="O50" s="1"/>
      <c r="P50" s="1"/>
    </row>
    <row r="51" spans="1:16" ht="12.75">
      <c r="A51" s="1"/>
      <c r="B51" s="41" t="s">
        <v>86</v>
      </c>
      <c r="C51" s="150" t="s">
        <v>87</v>
      </c>
      <c r="D51" s="150"/>
      <c r="E51" s="150"/>
      <c r="F51" s="150"/>
      <c r="G51" s="150"/>
      <c r="H51" s="150"/>
      <c r="I51" s="150"/>
      <c r="J51" s="150"/>
      <c r="K51" s="150"/>
      <c r="L51" s="39">
        <f>SUM(L52:L64)</f>
        <v>686843.77</v>
      </c>
      <c r="M51" s="39">
        <f>SUM(M52:M64)</f>
        <v>686843.77</v>
      </c>
      <c r="N51" s="44">
        <f t="shared" si="3"/>
        <v>0</v>
      </c>
      <c r="O51" s="1"/>
      <c r="P51" s="1"/>
    </row>
    <row r="52" spans="1:16" ht="12.75">
      <c r="A52" s="1"/>
      <c r="B52" s="42" t="s">
        <v>88</v>
      </c>
      <c r="C52" s="142" t="s">
        <v>89</v>
      </c>
      <c r="D52" s="142"/>
      <c r="E52" s="142"/>
      <c r="F52" s="142"/>
      <c r="G52" s="142"/>
      <c r="H52" s="142"/>
      <c r="I52" s="142"/>
      <c r="J52" s="142"/>
      <c r="K52" s="142"/>
      <c r="L52" s="43">
        <f>'[1]Sheet1'!$M$86</f>
        <v>194166.74</v>
      </c>
      <c r="M52" s="43">
        <f aca="true" t="shared" si="4" ref="M52:M64">L52</f>
        <v>194166.74</v>
      </c>
      <c r="N52" s="40">
        <f t="shared" si="3"/>
        <v>0</v>
      </c>
      <c r="O52" s="1"/>
      <c r="P52" s="1"/>
    </row>
    <row r="53" spans="1:16" ht="12.75">
      <c r="A53" s="1"/>
      <c r="B53" s="42" t="s">
        <v>90</v>
      </c>
      <c r="C53" s="142" t="s">
        <v>91</v>
      </c>
      <c r="D53" s="142"/>
      <c r="E53" s="142"/>
      <c r="F53" s="142"/>
      <c r="G53" s="142"/>
      <c r="H53" s="142"/>
      <c r="I53" s="142"/>
      <c r="J53" s="142"/>
      <c r="K53" s="142"/>
      <c r="L53" s="43">
        <v>0</v>
      </c>
      <c r="M53" s="43">
        <f t="shared" si="4"/>
        <v>0</v>
      </c>
      <c r="N53" s="40">
        <f t="shared" si="3"/>
        <v>0</v>
      </c>
      <c r="O53" s="1"/>
      <c r="P53" s="1"/>
    </row>
    <row r="54" spans="1:16" ht="12.75">
      <c r="A54" s="1"/>
      <c r="B54" s="42" t="s">
        <v>92</v>
      </c>
      <c r="C54" s="142" t="s">
        <v>93</v>
      </c>
      <c r="D54" s="142"/>
      <c r="E54" s="142"/>
      <c r="F54" s="142"/>
      <c r="G54" s="142"/>
      <c r="H54" s="142"/>
      <c r="I54" s="142"/>
      <c r="J54" s="142"/>
      <c r="K54" s="142"/>
      <c r="L54" s="43">
        <v>0</v>
      </c>
      <c r="M54" s="43">
        <f t="shared" si="4"/>
        <v>0</v>
      </c>
      <c r="N54" s="40">
        <f t="shared" si="3"/>
        <v>0</v>
      </c>
      <c r="O54" s="1"/>
      <c r="P54" s="1"/>
    </row>
    <row r="55" spans="1:16" ht="12.75">
      <c r="A55" s="1"/>
      <c r="B55" s="42" t="s">
        <v>94</v>
      </c>
      <c r="C55" s="142" t="s">
        <v>95</v>
      </c>
      <c r="D55" s="142"/>
      <c r="E55" s="142"/>
      <c r="F55" s="142"/>
      <c r="G55" s="142"/>
      <c r="H55" s="142"/>
      <c r="I55" s="142"/>
      <c r="J55" s="142"/>
      <c r="K55" s="142"/>
      <c r="L55" s="43">
        <f>'[1]Sheet1'!$M$89</f>
        <v>68219.03</v>
      </c>
      <c r="M55" s="43">
        <f t="shared" si="4"/>
        <v>68219.03</v>
      </c>
      <c r="N55" s="40">
        <f t="shared" si="3"/>
        <v>0</v>
      </c>
      <c r="O55" s="1"/>
      <c r="P55" s="1"/>
    </row>
    <row r="56" spans="1:16" ht="12.75">
      <c r="A56" s="1"/>
      <c r="B56" s="42" t="s">
        <v>96</v>
      </c>
      <c r="C56" s="142" t="s">
        <v>97</v>
      </c>
      <c r="D56" s="142"/>
      <c r="E56" s="142"/>
      <c r="F56" s="142"/>
      <c r="G56" s="142"/>
      <c r="H56" s="142"/>
      <c r="I56" s="142"/>
      <c r="J56" s="142"/>
      <c r="K56" s="142"/>
      <c r="L56" s="43">
        <v>12298</v>
      </c>
      <c r="M56" s="43">
        <f t="shared" si="4"/>
        <v>12298</v>
      </c>
      <c r="N56" s="40">
        <f t="shared" si="3"/>
        <v>0</v>
      </c>
      <c r="O56" s="1"/>
      <c r="P56" s="1"/>
    </row>
    <row r="57" spans="1:16" ht="12.75">
      <c r="A57" s="1"/>
      <c r="B57" s="42" t="s">
        <v>98</v>
      </c>
      <c r="C57" s="142" t="s">
        <v>99</v>
      </c>
      <c r="D57" s="142"/>
      <c r="E57" s="142"/>
      <c r="F57" s="142"/>
      <c r="G57" s="142"/>
      <c r="H57" s="142"/>
      <c r="I57" s="142"/>
      <c r="J57" s="142"/>
      <c r="K57" s="142"/>
      <c r="L57" s="43">
        <v>0</v>
      </c>
      <c r="M57" s="43">
        <f t="shared" si="4"/>
        <v>0</v>
      </c>
      <c r="N57" s="40">
        <f t="shared" si="3"/>
        <v>0</v>
      </c>
      <c r="O57" s="1"/>
      <c r="P57" s="1"/>
    </row>
    <row r="58" spans="1:16" ht="12.75">
      <c r="A58" s="1"/>
      <c r="B58" s="42" t="s">
        <v>100</v>
      </c>
      <c r="C58" s="142" t="s">
        <v>101</v>
      </c>
      <c r="D58" s="142"/>
      <c r="E58" s="142"/>
      <c r="F58" s="142"/>
      <c r="G58" s="142"/>
      <c r="H58" s="142"/>
      <c r="I58" s="142"/>
      <c r="J58" s="142"/>
      <c r="K58" s="142"/>
      <c r="L58" s="43">
        <f>'[1]Sheet1'!$M$92</f>
        <v>412160</v>
      </c>
      <c r="M58" s="43">
        <f t="shared" si="4"/>
        <v>412160</v>
      </c>
      <c r="N58" s="40">
        <f t="shared" si="3"/>
        <v>0</v>
      </c>
      <c r="O58" s="1"/>
      <c r="P58" s="1"/>
    </row>
    <row r="59" spans="1:16" ht="12.75">
      <c r="A59" s="1"/>
      <c r="B59" s="42" t="s">
        <v>102</v>
      </c>
      <c r="C59" s="142" t="s">
        <v>103</v>
      </c>
      <c r="D59" s="142"/>
      <c r="E59" s="142"/>
      <c r="F59" s="142"/>
      <c r="G59" s="142"/>
      <c r="H59" s="142"/>
      <c r="I59" s="142"/>
      <c r="J59" s="142"/>
      <c r="K59" s="142"/>
      <c r="L59" s="43">
        <v>0</v>
      </c>
      <c r="M59" s="43">
        <f t="shared" si="4"/>
        <v>0</v>
      </c>
      <c r="N59" s="40">
        <f t="shared" si="3"/>
        <v>0</v>
      </c>
      <c r="O59" s="1"/>
      <c r="P59" s="1"/>
    </row>
    <row r="60" spans="1:16" ht="12.75">
      <c r="A60" s="1"/>
      <c r="B60" s="42" t="s">
        <v>104</v>
      </c>
      <c r="C60" s="142" t="s">
        <v>105</v>
      </c>
      <c r="D60" s="142"/>
      <c r="E60" s="142"/>
      <c r="F60" s="142"/>
      <c r="G60" s="142"/>
      <c r="H60" s="142"/>
      <c r="I60" s="142"/>
      <c r="J60" s="142"/>
      <c r="K60" s="142"/>
      <c r="L60" s="43">
        <v>0</v>
      </c>
      <c r="M60" s="43">
        <f t="shared" si="4"/>
        <v>0</v>
      </c>
      <c r="N60" s="40">
        <f t="shared" si="3"/>
        <v>0</v>
      </c>
      <c r="O60" s="1"/>
      <c r="P60" s="1"/>
    </row>
    <row r="61" spans="1:16" ht="12.75">
      <c r="A61" s="1"/>
      <c r="B61" s="42" t="s">
        <v>106</v>
      </c>
      <c r="C61" s="142" t="s">
        <v>107</v>
      </c>
      <c r="D61" s="142"/>
      <c r="E61" s="142"/>
      <c r="F61" s="142"/>
      <c r="G61" s="142"/>
      <c r="H61" s="142"/>
      <c r="I61" s="142"/>
      <c r="J61" s="142"/>
      <c r="K61" s="142"/>
      <c r="L61" s="43">
        <v>0</v>
      </c>
      <c r="M61" s="43">
        <f t="shared" si="4"/>
        <v>0</v>
      </c>
      <c r="N61" s="40">
        <f t="shared" si="3"/>
        <v>0</v>
      </c>
      <c r="O61" s="1"/>
      <c r="P61" s="1"/>
    </row>
    <row r="62" spans="1:16" ht="12.75">
      <c r="A62" s="1"/>
      <c r="B62" s="42" t="s">
        <v>108</v>
      </c>
      <c r="C62" s="142" t="s">
        <v>109</v>
      </c>
      <c r="D62" s="142"/>
      <c r="E62" s="142"/>
      <c r="F62" s="142"/>
      <c r="G62" s="142"/>
      <c r="H62" s="142"/>
      <c r="I62" s="142"/>
      <c r="J62" s="142"/>
      <c r="K62" s="142"/>
      <c r="L62" s="43">
        <v>0</v>
      </c>
      <c r="M62" s="43">
        <f t="shared" si="4"/>
        <v>0</v>
      </c>
      <c r="N62" s="40">
        <f t="shared" si="3"/>
        <v>0</v>
      </c>
      <c r="O62" s="1"/>
      <c r="P62" s="1"/>
    </row>
    <row r="63" spans="1:16" ht="12.75">
      <c r="A63" s="1"/>
      <c r="B63" s="42" t="s">
        <v>110</v>
      </c>
      <c r="C63" s="142" t="s">
        <v>111</v>
      </c>
      <c r="D63" s="142"/>
      <c r="E63" s="142"/>
      <c r="F63" s="142"/>
      <c r="G63" s="142"/>
      <c r="H63" s="142"/>
      <c r="I63" s="142"/>
      <c r="J63" s="142"/>
      <c r="K63" s="142"/>
      <c r="L63" s="43">
        <v>0</v>
      </c>
      <c r="M63" s="43">
        <f t="shared" si="4"/>
        <v>0</v>
      </c>
      <c r="N63" s="40">
        <f t="shared" si="3"/>
        <v>0</v>
      </c>
      <c r="O63" s="1"/>
      <c r="P63" s="1"/>
    </row>
    <row r="64" spans="1:16" ht="12.75">
      <c r="A64" s="1"/>
      <c r="B64" s="42" t="s">
        <v>112</v>
      </c>
      <c r="C64" s="142" t="s">
        <v>113</v>
      </c>
      <c r="D64" s="142"/>
      <c r="E64" s="142"/>
      <c r="F64" s="142"/>
      <c r="G64" s="142"/>
      <c r="H64" s="142"/>
      <c r="I64" s="142"/>
      <c r="J64" s="142"/>
      <c r="K64" s="142"/>
      <c r="L64" s="43">
        <v>0</v>
      </c>
      <c r="M64" s="43">
        <f t="shared" si="4"/>
        <v>0</v>
      </c>
      <c r="N64" s="40">
        <f t="shared" si="3"/>
        <v>0</v>
      </c>
      <c r="O64" s="1"/>
      <c r="P64" s="1"/>
    </row>
    <row r="65" spans="1:16" ht="12.75">
      <c r="A65" s="1"/>
      <c r="B65" s="41" t="s">
        <v>114</v>
      </c>
      <c r="C65" s="150" t="s">
        <v>115</v>
      </c>
      <c r="D65" s="150"/>
      <c r="E65" s="150"/>
      <c r="F65" s="150"/>
      <c r="G65" s="150"/>
      <c r="H65" s="150"/>
      <c r="I65" s="150"/>
      <c r="J65" s="150"/>
      <c r="K65" s="150"/>
      <c r="L65" s="39">
        <f>L66+L68+L70</f>
        <v>220907.5</v>
      </c>
      <c r="M65" s="39">
        <f>M66+M68+M70</f>
        <v>220907.5</v>
      </c>
      <c r="N65" s="40">
        <f t="shared" si="3"/>
        <v>0</v>
      </c>
      <c r="O65" s="1"/>
      <c r="P65" s="1"/>
    </row>
    <row r="66" spans="1:16" ht="12.75">
      <c r="A66" s="1"/>
      <c r="B66" s="41" t="s">
        <v>116</v>
      </c>
      <c r="C66" s="150" t="s">
        <v>117</v>
      </c>
      <c r="D66" s="150"/>
      <c r="E66" s="150"/>
      <c r="F66" s="150"/>
      <c r="G66" s="150"/>
      <c r="H66" s="150"/>
      <c r="I66" s="150"/>
      <c r="J66" s="150"/>
      <c r="K66" s="150"/>
      <c r="L66" s="39">
        <f>L67</f>
        <v>1600</v>
      </c>
      <c r="M66" s="39">
        <f>M67</f>
        <v>1600</v>
      </c>
      <c r="N66" s="40">
        <f t="shared" si="3"/>
        <v>0</v>
      </c>
      <c r="O66" s="1"/>
      <c r="P66" s="1"/>
    </row>
    <row r="67" spans="1:16" ht="12.75">
      <c r="A67" s="1"/>
      <c r="B67" s="42" t="s">
        <v>118</v>
      </c>
      <c r="C67" s="142" t="s">
        <v>117</v>
      </c>
      <c r="D67" s="142"/>
      <c r="E67" s="142"/>
      <c r="F67" s="142"/>
      <c r="G67" s="142"/>
      <c r="H67" s="142"/>
      <c r="I67" s="142"/>
      <c r="J67" s="142"/>
      <c r="K67" s="142"/>
      <c r="L67" s="43">
        <v>1600</v>
      </c>
      <c r="M67" s="43">
        <v>1600</v>
      </c>
      <c r="N67" s="40">
        <f t="shared" si="3"/>
        <v>0</v>
      </c>
      <c r="O67" s="1"/>
      <c r="P67" s="1"/>
    </row>
    <row r="68" spans="1:16" ht="12.75">
      <c r="A68" s="1"/>
      <c r="B68" s="41" t="s">
        <v>119</v>
      </c>
      <c r="C68" s="150" t="s">
        <v>120</v>
      </c>
      <c r="D68" s="150"/>
      <c r="E68" s="150"/>
      <c r="F68" s="150"/>
      <c r="G68" s="150"/>
      <c r="H68" s="150"/>
      <c r="I68" s="150"/>
      <c r="J68" s="150"/>
      <c r="K68" s="150"/>
      <c r="L68" s="39">
        <v>307.5</v>
      </c>
      <c r="M68" s="39">
        <v>307.5</v>
      </c>
      <c r="N68" s="40">
        <f t="shared" si="3"/>
        <v>0</v>
      </c>
      <c r="O68" s="1"/>
      <c r="P68" s="1"/>
    </row>
    <row r="69" spans="1:16" ht="12.75">
      <c r="A69" s="1"/>
      <c r="B69" s="42" t="s">
        <v>121</v>
      </c>
      <c r="C69" s="142" t="s">
        <v>122</v>
      </c>
      <c r="D69" s="142"/>
      <c r="E69" s="142"/>
      <c r="F69" s="142"/>
      <c r="G69" s="142"/>
      <c r="H69" s="142"/>
      <c r="I69" s="142"/>
      <c r="J69" s="142"/>
      <c r="K69" s="142"/>
      <c r="L69" s="43">
        <v>308</v>
      </c>
      <c r="M69" s="43">
        <v>308</v>
      </c>
      <c r="N69" s="40">
        <f t="shared" si="3"/>
        <v>0</v>
      </c>
      <c r="O69" s="1"/>
      <c r="P69" s="1"/>
    </row>
    <row r="70" spans="1:16" ht="12.75">
      <c r="A70" s="1"/>
      <c r="B70" s="41" t="s">
        <v>123</v>
      </c>
      <c r="C70" s="150" t="s">
        <v>124</v>
      </c>
      <c r="D70" s="150"/>
      <c r="E70" s="150"/>
      <c r="F70" s="150"/>
      <c r="G70" s="150"/>
      <c r="H70" s="150"/>
      <c r="I70" s="150"/>
      <c r="J70" s="150"/>
      <c r="K70" s="150"/>
      <c r="L70" s="39">
        <f>SUM(L71:L74)</f>
        <v>219000</v>
      </c>
      <c r="M70" s="39">
        <f>SUM(M71:M74)</f>
        <v>219000</v>
      </c>
      <c r="N70" s="40">
        <f t="shared" si="3"/>
        <v>0</v>
      </c>
      <c r="O70" s="1"/>
      <c r="P70" s="1"/>
    </row>
    <row r="71" spans="1:16" ht="12.75">
      <c r="A71" s="1"/>
      <c r="B71" s="38"/>
      <c r="C71" s="142" t="s">
        <v>125</v>
      </c>
      <c r="D71" s="142"/>
      <c r="E71" s="142"/>
      <c r="F71" s="142"/>
      <c r="G71" s="142"/>
      <c r="H71" s="142"/>
      <c r="I71" s="142"/>
      <c r="J71" s="142"/>
      <c r="K71" s="142"/>
      <c r="L71" s="46">
        <v>195000</v>
      </c>
      <c r="M71" s="46">
        <v>195000</v>
      </c>
      <c r="N71" s="40">
        <f t="shared" si="3"/>
        <v>0</v>
      </c>
      <c r="O71" s="1"/>
      <c r="P71" s="1"/>
    </row>
    <row r="72" spans="1:16" ht="15" customHeight="1" hidden="1" outlineLevel="1">
      <c r="A72" s="1"/>
      <c r="B72" s="47" t="s">
        <v>126</v>
      </c>
      <c r="C72" s="154" t="s">
        <v>127</v>
      </c>
      <c r="D72" s="154"/>
      <c r="E72" s="154"/>
      <c r="F72" s="154"/>
      <c r="G72" s="154"/>
      <c r="H72" s="154"/>
      <c r="I72" s="154"/>
      <c r="J72" s="154"/>
      <c r="K72" s="154"/>
      <c r="L72" s="43"/>
      <c r="M72" s="43"/>
      <c r="N72" s="40">
        <f t="shared" si="3"/>
        <v>0</v>
      </c>
      <c r="O72" s="1"/>
      <c r="P72" s="1"/>
    </row>
    <row r="73" spans="1:16" ht="12.75" hidden="1" outlineLevel="1">
      <c r="A73" s="1"/>
      <c r="B73" s="47" t="s">
        <v>128</v>
      </c>
      <c r="C73" s="154" t="s">
        <v>129</v>
      </c>
      <c r="D73" s="154"/>
      <c r="E73" s="154"/>
      <c r="F73" s="154"/>
      <c r="G73" s="154"/>
      <c r="H73" s="154"/>
      <c r="I73" s="154"/>
      <c r="J73" s="154"/>
      <c r="K73" s="154"/>
      <c r="L73" s="43"/>
      <c r="M73" s="43"/>
      <c r="N73" s="40">
        <f t="shared" si="3"/>
        <v>0</v>
      </c>
      <c r="O73" s="1"/>
      <c r="P73" s="1"/>
    </row>
    <row r="74" spans="1:16" ht="12.75" collapsed="1">
      <c r="A74" s="1"/>
      <c r="B74" s="47"/>
      <c r="C74" s="142" t="s">
        <v>115</v>
      </c>
      <c r="D74" s="142"/>
      <c r="E74" s="142"/>
      <c r="F74" s="142"/>
      <c r="G74" s="142"/>
      <c r="H74" s="142"/>
      <c r="I74" s="142"/>
      <c r="J74" s="142"/>
      <c r="K74" s="142"/>
      <c r="L74" s="43">
        <v>24000</v>
      </c>
      <c r="M74" s="43">
        <v>24000</v>
      </c>
      <c r="N74" s="40">
        <f t="shared" si="3"/>
        <v>0</v>
      </c>
      <c r="O74" s="1"/>
      <c r="P74" s="1"/>
    </row>
    <row r="75" spans="1:16" ht="12.75" hidden="1" outlineLevel="1">
      <c r="A75" s="1"/>
      <c r="B75" s="47" t="s">
        <v>130</v>
      </c>
      <c r="C75" s="154" t="s">
        <v>131</v>
      </c>
      <c r="D75" s="154"/>
      <c r="E75" s="154"/>
      <c r="F75" s="154"/>
      <c r="G75" s="154"/>
      <c r="H75" s="154"/>
      <c r="I75" s="154"/>
      <c r="J75" s="154"/>
      <c r="K75" s="154"/>
      <c r="L75" s="43">
        <v>2362.25</v>
      </c>
      <c r="M75" s="43">
        <v>2362.25</v>
      </c>
      <c r="N75" s="40">
        <f t="shared" si="3"/>
        <v>0</v>
      </c>
      <c r="O75" s="1"/>
      <c r="P75" s="1"/>
    </row>
    <row r="76" spans="1:16" ht="12.75" hidden="1" outlineLevel="1">
      <c r="A76" s="1"/>
      <c r="B76" s="47" t="s">
        <v>132</v>
      </c>
      <c r="C76" s="154" t="s">
        <v>133</v>
      </c>
      <c r="D76" s="154"/>
      <c r="E76" s="154"/>
      <c r="F76" s="154"/>
      <c r="G76" s="154"/>
      <c r="H76" s="154"/>
      <c r="I76" s="154"/>
      <c r="J76" s="154"/>
      <c r="K76" s="154"/>
      <c r="L76" s="43">
        <v>0</v>
      </c>
      <c r="M76" s="43">
        <v>0</v>
      </c>
      <c r="N76" s="40">
        <f t="shared" si="3"/>
        <v>0</v>
      </c>
      <c r="O76" s="1"/>
      <c r="P76" s="1"/>
    </row>
    <row r="77" spans="1:16" ht="12.75" hidden="1" outlineLevel="1">
      <c r="A77" s="1"/>
      <c r="B77" s="47" t="s">
        <v>134</v>
      </c>
      <c r="C77" s="154" t="s">
        <v>135</v>
      </c>
      <c r="D77" s="154"/>
      <c r="E77" s="154"/>
      <c r="F77" s="154"/>
      <c r="G77" s="154"/>
      <c r="H77" s="154"/>
      <c r="I77" s="154"/>
      <c r="J77" s="154"/>
      <c r="K77" s="154"/>
      <c r="L77" s="43"/>
      <c r="M77" s="43"/>
      <c r="N77" s="40">
        <f t="shared" si="3"/>
        <v>0</v>
      </c>
      <c r="O77" s="1"/>
      <c r="P77" s="1"/>
    </row>
    <row r="78" spans="1:16" ht="12.75" hidden="1" outlineLevel="1">
      <c r="A78" s="1"/>
      <c r="B78" s="47" t="s">
        <v>136</v>
      </c>
      <c r="C78" s="154" t="s">
        <v>137</v>
      </c>
      <c r="D78" s="154"/>
      <c r="E78" s="154"/>
      <c r="F78" s="154"/>
      <c r="G78" s="154"/>
      <c r="H78" s="154"/>
      <c r="I78" s="154"/>
      <c r="J78" s="154"/>
      <c r="K78" s="154"/>
      <c r="L78" s="43">
        <v>1022.24</v>
      </c>
      <c r="M78" s="43">
        <v>1022.24</v>
      </c>
      <c r="N78" s="40">
        <f aca="true" t="shared" si="5" ref="N78:N109">L78-M78</f>
        <v>0</v>
      </c>
      <c r="O78" s="1"/>
      <c r="P78" s="1"/>
    </row>
    <row r="79" spans="1:16" ht="12.75" hidden="1" outlineLevel="1">
      <c r="A79" s="1"/>
      <c r="B79" s="47" t="s">
        <v>138</v>
      </c>
      <c r="C79" s="154" t="s">
        <v>139</v>
      </c>
      <c r="D79" s="154"/>
      <c r="E79" s="154"/>
      <c r="F79" s="154"/>
      <c r="G79" s="154"/>
      <c r="H79" s="154"/>
      <c r="I79" s="154"/>
      <c r="J79" s="154"/>
      <c r="K79" s="154"/>
      <c r="L79" s="43">
        <v>4929.51</v>
      </c>
      <c r="M79" s="43">
        <v>4929.51</v>
      </c>
      <c r="N79" s="40">
        <f t="shared" si="5"/>
        <v>0</v>
      </c>
      <c r="O79" s="1"/>
      <c r="P79" s="1"/>
    </row>
    <row r="80" spans="1:16" ht="12.75" hidden="1" outlineLevel="1">
      <c r="A80" s="1"/>
      <c r="B80" s="47" t="s">
        <v>140</v>
      </c>
      <c r="C80" s="154" t="s">
        <v>141</v>
      </c>
      <c r="D80" s="154"/>
      <c r="E80" s="154"/>
      <c r="F80" s="154"/>
      <c r="G80" s="154"/>
      <c r="H80" s="154"/>
      <c r="I80" s="154"/>
      <c r="J80" s="154"/>
      <c r="K80" s="154"/>
      <c r="L80" s="43"/>
      <c r="M80" s="43"/>
      <c r="N80" s="40">
        <f t="shared" si="5"/>
        <v>0</v>
      </c>
      <c r="O80" s="1"/>
      <c r="P80" s="1"/>
    </row>
    <row r="81" spans="1:16" ht="12.75" hidden="1" outlineLevel="1">
      <c r="A81" s="1"/>
      <c r="B81" s="47" t="s">
        <v>142</v>
      </c>
      <c r="C81" s="154" t="s">
        <v>143</v>
      </c>
      <c r="D81" s="154"/>
      <c r="E81" s="154"/>
      <c r="F81" s="154"/>
      <c r="G81" s="154"/>
      <c r="H81" s="154"/>
      <c r="I81" s="154"/>
      <c r="J81" s="154"/>
      <c r="K81" s="154"/>
      <c r="L81" s="43">
        <v>0</v>
      </c>
      <c r="M81" s="43">
        <v>0</v>
      </c>
      <c r="N81" s="40">
        <f t="shared" si="5"/>
        <v>0</v>
      </c>
      <c r="O81" s="1"/>
      <c r="P81" s="1"/>
    </row>
    <row r="82" spans="1:16" ht="12.75" hidden="1" outlineLevel="1">
      <c r="A82" s="1"/>
      <c r="B82" s="47" t="s">
        <v>144</v>
      </c>
      <c r="C82" s="154" t="s">
        <v>145</v>
      </c>
      <c r="D82" s="154"/>
      <c r="E82" s="154"/>
      <c r="F82" s="154"/>
      <c r="G82" s="154"/>
      <c r="H82" s="154"/>
      <c r="I82" s="154"/>
      <c r="J82" s="154"/>
      <c r="K82" s="154"/>
      <c r="L82" s="43"/>
      <c r="M82" s="43"/>
      <c r="N82" s="40">
        <f t="shared" si="5"/>
        <v>0</v>
      </c>
      <c r="O82" s="1"/>
      <c r="P82" s="1"/>
    </row>
    <row r="83" spans="1:16" ht="12.75" hidden="1" outlineLevel="1">
      <c r="A83" s="1"/>
      <c r="B83" s="47" t="s">
        <v>146</v>
      </c>
      <c r="C83" s="154" t="s">
        <v>147</v>
      </c>
      <c r="D83" s="154"/>
      <c r="E83" s="154"/>
      <c r="F83" s="154"/>
      <c r="G83" s="154"/>
      <c r="H83" s="154"/>
      <c r="I83" s="154"/>
      <c r="J83" s="154"/>
      <c r="K83" s="154"/>
      <c r="L83" s="43">
        <v>290</v>
      </c>
      <c r="M83" s="43">
        <v>290</v>
      </c>
      <c r="N83" s="40">
        <f t="shared" si="5"/>
        <v>0</v>
      </c>
      <c r="O83" s="1"/>
      <c r="P83" s="1"/>
    </row>
    <row r="84" spans="1:16" ht="12.75" hidden="1" outlineLevel="1">
      <c r="A84" s="1"/>
      <c r="B84" s="47" t="s">
        <v>148</v>
      </c>
      <c r="C84" s="154" t="s">
        <v>149</v>
      </c>
      <c r="D84" s="154"/>
      <c r="E84" s="154"/>
      <c r="F84" s="154"/>
      <c r="G84" s="154"/>
      <c r="H84" s="154"/>
      <c r="I84" s="154"/>
      <c r="J84" s="154"/>
      <c r="K84" s="154"/>
      <c r="L84" s="43">
        <v>108</v>
      </c>
      <c r="M84" s="43">
        <v>108</v>
      </c>
      <c r="N84" s="40">
        <f t="shared" si="5"/>
        <v>0</v>
      </c>
      <c r="O84" s="1"/>
      <c r="P84" s="1"/>
    </row>
    <row r="85" spans="1:16" ht="12.75" hidden="1" outlineLevel="1">
      <c r="A85" s="1"/>
      <c r="B85" s="47" t="s">
        <v>150</v>
      </c>
      <c r="C85" s="154" t="s">
        <v>151</v>
      </c>
      <c r="D85" s="154"/>
      <c r="E85" s="154"/>
      <c r="F85" s="154"/>
      <c r="G85" s="154"/>
      <c r="H85" s="154"/>
      <c r="I85" s="154"/>
      <c r="J85" s="154"/>
      <c r="K85" s="154"/>
      <c r="L85" s="43">
        <v>362.19</v>
      </c>
      <c r="M85" s="43">
        <v>362.19</v>
      </c>
      <c r="N85" s="40">
        <f t="shared" si="5"/>
        <v>0</v>
      </c>
      <c r="O85" s="1"/>
      <c r="P85" s="1"/>
    </row>
    <row r="86" spans="1:16" ht="12.75" hidden="1" outlineLevel="1">
      <c r="A86" s="1"/>
      <c r="B86" s="47" t="s">
        <v>152</v>
      </c>
      <c r="C86" s="154" t="s">
        <v>153</v>
      </c>
      <c r="D86" s="154"/>
      <c r="E86" s="154"/>
      <c r="F86" s="154"/>
      <c r="G86" s="154"/>
      <c r="H86" s="154"/>
      <c r="I86" s="154"/>
      <c r="J86" s="154"/>
      <c r="K86" s="154"/>
      <c r="L86" s="43"/>
      <c r="M86" s="43"/>
      <c r="N86" s="40">
        <f t="shared" si="5"/>
        <v>0</v>
      </c>
      <c r="O86" s="1"/>
      <c r="P86" s="1"/>
    </row>
    <row r="87" spans="1:16" ht="12.75" hidden="1" outlineLevel="1">
      <c r="A87" s="1"/>
      <c r="B87" s="47" t="s">
        <v>154</v>
      </c>
      <c r="C87" s="154" t="s">
        <v>155</v>
      </c>
      <c r="D87" s="154"/>
      <c r="E87" s="154"/>
      <c r="F87" s="154"/>
      <c r="G87" s="154"/>
      <c r="H87" s="154"/>
      <c r="I87" s="154"/>
      <c r="J87" s="154"/>
      <c r="K87" s="154"/>
      <c r="L87" s="43">
        <v>4033.35</v>
      </c>
      <c r="M87" s="43">
        <v>4033.35</v>
      </c>
      <c r="N87" s="40">
        <f t="shared" si="5"/>
        <v>0</v>
      </c>
      <c r="O87" s="1"/>
      <c r="P87" s="1"/>
    </row>
    <row r="88" spans="1:16" ht="12.75" hidden="1" outlineLevel="1">
      <c r="A88" s="1"/>
      <c r="B88" s="47" t="s">
        <v>156</v>
      </c>
      <c r="C88" s="154" t="s">
        <v>157</v>
      </c>
      <c r="D88" s="154"/>
      <c r="E88" s="154"/>
      <c r="F88" s="154"/>
      <c r="G88" s="154"/>
      <c r="H88" s="154"/>
      <c r="I88" s="154"/>
      <c r="J88" s="154"/>
      <c r="K88" s="154"/>
      <c r="L88" s="43"/>
      <c r="M88" s="43"/>
      <c r="N88" s="40">
        <f t="shared" si="5"/>
        <v>0</v>
      </c>
      <c r="O88" s="1"/>
      <c r="P88" s="1"/>
    </row>
    <row r="89" spans="1:16" ht="12.75" hidden="1" outlineLevel="1">
      <c r="A89" s="1"/>
      <c r="B89" s="47" t="s">
        <v>158</v>
      </c>
      <c r="C89" s="154" t="s">
        <v>159</v>
      </c>
      <c r="D89" s="154"/>
      <c r="E89" s="154"/>
      <c r="F89" s="154"/>
      <c r="G89" s="154"/>
      <c r="H89" s="154"/>
      <c r="I89" s="154"/>
      <c r="J89" s="154"/>
      <c r="K89" s="154"/>
      <c r="L89" s="43">
        <v>4252.21</v>
      </c>
      <c r="M89" s="43">
        <v>4252.21</v>
      </c>
      <c r="N89" s="40">
        <f t="shared" si="5"/>
        <v>0</v>
      </c>
      <c r="O89" s="1"/>
      <c r="P89" s="1"/>
    </row>
    <row r="90" spans="1:16" ht="12.75" hidden="1" outlineLevel="1">
      <c r="A90" s="1"/>
      <c r="B90" s="47" t="s">
        <v>160</v>
      </c>
      <c r="C90" s="154" t="s">
        <v>161</v>
      </c>
      <c r="D90" s="154"/>
      <c r="E90" s="154"/>
      <c r="F90" s="154"/>
      <c r="G90" s="154"/>
      <c r="H90" s="154"/>
      <c r="I90" s="154"/>
      <c r="J90" s="154"/>
      <c r="K90" s="154"/>
      <c r="L90" s="43">
        <v>967.52</v>
      </c>
      <c r="M90" s="43">
        <v>967.52</v>
      </c>
      <c r="N90" s="40">
        <f t="shared" si="5"/>
        <v>0</v>
      </c>
      <c r="O90" s="1"/>
      <c r="P90" s="1"/>
    </row>
    <row r="91" spans="1:16" ht="12.75" hidden="1" outlineLevel="1">
      <c r="A91" s="1"/>
      <c r="B91" s="47" t="s">
        <v>162</v>
      </c>
      <c r="C91" s="154" t="s">
        <v>163</v>
      </c>
      <c r="D91" s="154"/>
      <c r="E91" s="154"/>
      <c r="F91" s="154"/>
      <c r="G91" s="154"/>
      <c r="H91" s="154"/>
      <c r="I91" s="154"/>
      <c r="J91" s="154"/>
      <c r="K91" s="154"/>
      <c r="L91" s="43">
        <v>1000</v>
      </c>
      <c r="M91" s="43">
        <v>1000</v>
      </c>
      <c r="N91" s="40">
        <f t="shared" si="5"/>
        <v>0</v>
      </c>
      <c r="O91" s="1"/>
      <c r="P91" s="1"/>
    </row>
    <row r="92" spans="1:16" ht="28.5" customHeight="1" collapsed="1">
      <c r="A92" s="1"/>
      <c r="B92" s="48" t="s">
        <v>164</v>
      </c>
      <c r="C92" s="155" t="s">
        <v>165</v>
      </c>
      <c r="D92" s="155"/>
      <c r="E92" s="155"/>
      <c r="F92" s="155"/>
      <c r="G92" s="155"/>
      <c r="H92" s="155"/>
      <c r="I92" s="155"/>
      <c r="J92" s="155"/>
      <c r="K92" s="155"/>
      <c r="L92" s="25">
        <f>L70+L68+L66+L51+L46+L38+L34+L31</f>
        <v>2335955.42</v>
      </c>
      <c r="M92" s="25">
        <f>M70+M68+M66+M51+M46+M38+M34+M31</f>
        <v>2335955.42</v>
      </c>
      <c r="N92" s="49">
        <f t="shared" si="5"/>
        <v>0</v>
      </c>
      <c r="O92" s="1"/>
      <c r="P92" s="1"/>
    </row>
    <row r="93" spans="1:16" ht="28.5" customHeight="1" thickBot="1">
      <c r="A93" s="1"/>
      <c r="B93" s="50" t="s">
        <v>166</v>
      </c>
      <c r="C93" s="152" t="s">
        <v>167</v>
      </c>
      <c r="D93" s="152"/>
      <c r="E93" s="152"/>
      <c r="F93" s="152"/>
      <c r="G93" s="152"/>
      <c r="H93" s="152"/>
      <c r="I93" s="152"/>
      <c r="J93" s="152"/>
      <c r="K93" s="152"/>
      <c r="L93" s="28">
        <f>L92/H19/5</f>
        <v>23.60613205235285</v>
      </c>
      <c r="M93" s="28">
        <f>M92/H19/5</f>
        <v>23.60613205235285</v>
      </c>
      <c r="N93" s="51">
        <f t="shared" si="5"/>
        <v>0</v>
      </c>
      <c r="O93" s="1"/>
      <c r="P93" s="1"/>
    </row>
    <row r="94" spans="1:16" ht="48.75" customHeight="1">
      <c r="A94" s="1"/>
      <c r="B94" s="52" t="s">
        <v>168</v>
      </c>
      <c r="C94" s="153" t="s">
        <v>169</v>
      </c>
      <c r="D94" s="153"/>
      <c r="E94" s="153"/>
      <c r="F94" s="153"/>
      <c r="G94" s="153"/>
      <c r="H94" s="153"/>
      <c r="I94" s="153"/>
      <c r="J94" s="153"/>
      <c r="K94" s="153"/>
      <c r="L94" s="53">
        <f>L27-L93</f>
        <v>-0.39133236218924594</v>
      </c>
      <c r="M94" s="53">
        <f>M27-M93</f>
        <v>-2.168157590107466</v>
      </c>
      <c r="N94" s="53">
        <f t="shared" si="5"/>
        <v>1.77682522791822</v>
      </c>
      <c r="O94" s="54"/>
      <c r="P94" s="54"/>
    </row>
    <row r="95" spans="1:16" ht="12.75" hidden="1">
      <c r="A95" s="1"/>
      <c r="B95" s="55" t="s">
        <v>170</v>
      </c>
      <c r="C95" s="150" t="s">
        <v>171</v>
      </c>
      <c r="D95" s="150"/>
      <c r="E95" s="150"/>
      <c r="F95" s="150"/>
      <c r="G95" s="150"/>
      <c r="H95" s="150"/>
      <c r="I95" s="150"/>
      <c r="J95" s="150"/>
      <c r="K95" s="150"/>
      <c r="L95" s="39"/>
      <c r="M95" s="39" t="s">
        <v>7</v>
      </c>
      <c r="N95" s="9" t="e">
        <f t="shared" si="5"/>
        <v>#VALUE!</v>
      </c>
      <c r="O95" s="1"/>
      <c r="P95" s="1"/>
    </row>
    <row r="96" spans="1:16" ht="12.75" hidden="1">
      <c r="A96" s="1"/>
      <c r="B96" s="8" t="s">
        <v>172</v>
      </c>
      <c r="C96" s="142" t="s">
        <v>173</v>
      </c>
      <c r="D96" s="142"/>
      <c r="E96" s="142"/>
      <c r="F96" s="142"/>
      <c r="G96" s="142"/>
      <c r="H96" s="142"/>
      <c r="I96" s="142"/>
      <c r="J96" s="142"/>
      <c r="K96" s="142"/>
      <c r="L96" s="43" t="s">
        <v>7</v>
      </c>
      <c r="M96" s="43" t="s">
        <v>7</v>
      </c>
      <c r="N96" s="9" t="e">
        <f t="shared" si="5"/>
        <v>#VALUE!</v>
      </c>
      <c r="O96" s="1"/>
      <c r="P96" s="1"/>
    </row>
    <row r="97" spans="1:16" ht="12.75" hidden="1">
      <c r="A97" s="1"/>
      <c r="B97" s="8" t="s">
        <v>174</v>
      </c>
      <c r="C97" s="142" t="s">
        <v>175</v>
      </c>
      <c r="D97" s="142"/>
      <c r="E97" s="142"/>
      <c r="F97" s="142"/>
      <c r="G97" s="142"/>
      <c r="H97" s="142"/>
      <c r="I97" s="142"/>
      <c r="J97" s="142"/>
      <c r="K97" s="142"/>
      <c r="L97" s="43" t="s">
        <v>7</v>
      </c>
      <c r="M97" s="43" t="s">
        <v>7</v>
      </c>
      <c r="N97" s="9" t="e">
        <f t="shared" si="5"/>
        <v>#VALUE!</v>
      </c>
      <c r="O97" s="1"/>
      <c r="P97" s="1"/>
    </row>
    <row r="98" spans="1:16" ht="12.75" hidden="1">
      <c r="A98" s="1"/>
      <c r="B98" s="8" t="s">
        <v>176</v>
      </c>
      <c r="C98" s="142" t="s">
        <v>177</v>
      </c>
      <c r="D98" s="142"/>
      <c r="E98" s="142"/>
      <c r="F98" s="142"/>
      <c r="G98" s="142"/>
      <c r="H98" s="142"/>
      <c r="I98" s="142"/>
      <c r="J98" s="142"/>
      <c r="K98" s="142"/>
      <c r="L98" s="43" t="s">
        <v>7</v>
      </c>
      <c r="M98" s="43" t="s">
        <v>7</v>
      </c>
      <c r="N98" s="9" t="e">
        <f t="shared" si="5"/>
        <v>#VALUE!</v>
      </c>
      <c r="O98" s="1"/>
      <c r="P98" s="1"/>
    </row>
    <row r="99" spans="1:16" ht="12.75" hidden="1">
      <c r="A99" s="1"/>
      <c r="B99" s="8" t="s">
        <v>178</v>
      </c>
      <c r="C99" s="142" t="s">
        <v>179</v>
      </c>
      <c r="D99" s="142"/>
      <c r="E99" s="142"/>
      <c r="F99" s="142"/>
      <c r="G99" s="142"/>
      <c r="H99" s="142"/>
      <c r="I99" s="142"/>
      <c r="J99" s="142"/>
      <c r="K99" s="142"/>
      <c r="L99" s="43" t="s">
        <v>7</v>
      </c>
      <c r="M99" s="43" t="s">
        <v>7</v>
      </c>
      <c r="N99" s="9" t="e">
        <f t="shared" si="5"/>
        <v>#VALUE!</v>
      </c>
      <c r="O99" s="1"/>
      <c r="P99" s="1"/>
    </row>
    <row r="100" spans="1:16" ht="12.75" hidden="1">
      <c r="A100" s="1"/>
      <c r="B100" s="56" t="s">
        <v>180</v>
      </c>
      <c r="C100" s="150" t="s">
        <v>181</v>
      </c>
      <c r="D100" s="150"/>
      <c r="E100" s="150"/>
      <c r="F100" s="150"/>
      <c r="G100" s="150"/>
      <c r="H100" s="150"/>
      <c r="I100" s="150"/>
      <c r="J100" s="150"/>
      <c r="K100" s="150"/>
      <c r="L100" s="39" t="s">
        <v>7</v>
      </c>
      <c r="M100" s="39" t="s">
        <v>7</v>
      </c>
      <c r="N100" s="9" t="e">
        <f t="shared" si="5"/>
        <v>#VALUE!</v>
      </c>
      <c r="O100" s="1"/>
      <c r="P100" s="1"/>
    </row>
    <row r="101" spans="1:16" ht="12.75" hidden="1">
      <c r="A101" s="1"/>
      <c r="B101" s="8" t="s">
        <v>182</v>
      </c>
      <c r="C101" s="142" t="s">
        <v>183</v>
      </c>
      <c r="D101" s="142"/>
      <c r="E101" s="142"/>
      <c r="F101" s="142"/>
      <c r="G101" s="142"/>
      <c r="H101" s="142"/>
      <c r="I101" s="142"/>
      <c r="J101" s="142"/>
      <c r="K101" s="142"/>
      <c r="L101" s="46" t="s">
        <v>7</v>
      </c>
      <c r="M101" s="46" t="s">
        <v>7</v>
      </c>
      <c r="N101" s="9" t="e">
        <f t="shared" si="5"/>
        <v>#VALUE!</v>
      </c>
      <c r="O101" s="1"/>
      <c r="P101" s="1"/>
    </row>
    <row r="102" spans="1:16" ht="12.75" hidden="1">
      <c r="A102" s="1"/>
      <c r="B102" s="8" t="s">
        <v>184</v>
      </c>
      <c r="C102" s="142" t="s">
        <v>185</v>
      </c>
      <c r="D102" s="142"/>
      <c r="E102" s="142"/>
      <c r="F102" s="142"/>
      <c r="G102" s="142"/>
      <c r="H102" s="142"/>
      <c r="I102" s="142"/>
      <c r="J102" s="142"/>
      <c r="K102" s="142"/>
      <c r="L102" s="46" t="s">
        <v>7</v>
      </c>
      <c r="M102" s="46" t="s">
        <v>7</v>
      </c>
      <c r="N102" s="9" t="e">
        <f t="shared" si="5"/>
        <v>#VALUE!</v>
      </c>
      <c r="O102" s="1"/>
      <c r="P102" s="1"/>
    </row>
    <row r="103" spans="1:16" ht="12.75" hidden="1">
      <c r="A103" s="1"/>
      <c r="B103" s="12" t="s">
        <v>186</v>
      </c>
      <c r="C103" s="151" t="s">
        <v>187</v>
      </c>
      <c r="D103" s="151"/>
      <c r="E103" s="151"/>
      <c r="F103" s="151"/>
      <c r="G103" s="151"/>
      <c r="H103" s="151"/>
      <c r="I103" s="151"/>
      <c r="J103" s="151"/>
      <c r="K103" s="151"/>
      <c r="L103" s="46" t="s">
        <v>7</v>
      </c>
      <c r="M103" s="46" t="s">
        <v>7</v>
      </c>
      <c r="N103" s="9" t="e">
        <f t="shared" si="5"/>
        <v>#VALUE!</v>
      </c>
      <c r="O103" s="1"/>
      <c r="P103" s="1"/>
    </row>
    <row r="104" spans="1:16" ht="12.75" hidden="1">
      <c r="A104" s="1"/>
      <c r="B104" s="12" t="s">
        <v>188</v>
      </c>
      <c r="C104" s="151" t="s">
        <v>189</v>
      </c>
      <c r="D104" s="151"/>
      <c r="E104" s="151"/>
      <c r="F104" s="151"/>
      <c r="G104" s="151"/>
      <c r="H104" s="151"/>
      <c r="I104" s="151"/>
      <c r="J104" s="151"/>
      <c r="K104" s="151"/>
      <c r="L104" s="46" t="s">
        <v>7</v>
      </c>
      <c r="M104" s="46" t="s">
        <v>7</v>
      </c>
      <c r="N104" s="9" t="e">
        <f t="shared" si="5"/>
        <v>#VALUE!</v>
      </c>
      <c r="O104" s="1"/>
      <c r="P104" s="1"/>
    </row>
    <row r="105" spans="1:16" ht="12.75" hidden="1">
      <c r="A105" s="1"/>
      <c r="B105" s="8" t="s">
        <v>190</v>
      </c>
      <c r="C105" s="142" t="s">
        <v>191</v>
      </c>
      <c r="D105" s="142"/>
      <c r="E105" s="142"/>
      <c r="F105" s="142"/>
      <c r="G105" s="142"/>
      <c r="H105" s="142"/>
      <c r="I105" s="142"/>
      <c r="J105" s="142"/>
      <c r="K105" s="142"/>
      <c r="L105" s="46" t="s">
        <v>7</v>
      </c>
      <c r="M105" s="46" t="s">
        <v>7</v>
      </c>
      <c r="N105" s="9" t="e">
        <f t="shared" si="5"/>
        <v>#VALUE!</v>
      </c>
      <c r="O105" s="1"/>
      <c r="P105" s="1"/>
    </row>
    <row r="106" spans="1:16" ht="12.75" hidden="1">
      <c r="A106" s="1"/>
      <c r="B106" s="8" t="s">
        <v>192</v>
      </c>
      <c r="C106" s="142" t="s">
        <v>193</v>
      </c>
      <c r="D106" s="142"/>
      <c r="E106" s="142"/>
      <c r="F106" s="142"/>
      <c r="G106" s="142"/>
      <c r="H106" s="142"/>
      <c r="I106" s="142"/>
      <c r="J106" s="142"/>
      <c r="K106" s="142"/>
      <c r="L106" s="46" t="s">
        <v>7</v>
      </c>
      <c r="M106" s="46" t="s">
        <v>7</v>
      </c>
      <c r="N106" s="9" t="e">
        <f t="shared" si="5"/>
        <v>#VALUE!</v>
      </c>
      <c r="O106" s="1"/>
      <c r="P106" s="1"/>
    </row>
    <row r="107" spans="1:16" ht="12.75" hidden="1">
      <c r="A107" s="1"/>
      <c r="B107" s="55" t="s">
        <v>194</v>
      </c>
      <c r="C107" s="150" t="s">
        <v>195</v>
      </c>
      <c r="D107" s="150"/>
      <c r="E107" s="150"/>
      <c r="F107" s="150"/>
      <c r="G107" s="150"/>
      <c r="H107" s="150"/>
      <c r="I107" s="150"/>
      <c r="J107" s="150"/>
      <c r="K107" s="150"/>
      <c r="L107" s="57" t="s">
        <v>196</v>
      </c>
      <c r="M107" s="58" t="s">
        <v>7</v>
      </c>
      <c r="N107" s="9" t="e">
        <f t="shared" si="5"/>
        <v>#VALUE!</v>
      </c>
      <c r="O107" s="1"/>
      <c r="P107" s="1"/>
    </row>
    <row r="108" spans="1:16" ht="12.75" hidden="1">
      <c r="A108" s="1"/>
      <c r="B108" s="55" t="s">
        <v>197</v>
      </c>
      <c r="C108" s="150" t="s">
        <v>198</v>
      </c>
      <c r="D108" s="150"/>
      <c r="E108" s="150"/>
      <c r="F108" s="150"/>
      <c r="G108" s="150"/>
      <c r="H108" s="150"/>
      <c r="I108" s="150"/>
      <c r="J108" s="150"/>
      <c r="K108" s="150"/>
      <c r="L108" s="57" t="s">
        <v>196</v>
      </c>
      <c r="M108" s="58" t="s">
        <v>7</v>
      </c>
      <c r="N108" s="9" t="e">
        <f t="shared" si="5"/>
        <v>#VALUE!</v>
      </c>
      <c r="O108" s="1"/>
      <c r="P108" s="1"/>
    </row>
    <row r="109" spans="1:16" ht="12.75" hidden="1">
      <c r="A109" s="1"/>
      <c r="B109" s="55" t="s">
        <v>199</v>
      </c>
      <c r="C109" s="150" t="s">
        <v>200</v>
      </c>
      <c r="D109" s="150"/>
      <c r="E109" s="150"/>
      <c r="F109" s="150"/>
      <c r="G109" s="150"/>
      <c r="H109" s="150"/>
      <c r="I109" s="150"/>
      <c r="J109" s="150"/>
      <c r="K109" s="150"/>
      <c r="L109" s="57" t="s">
        <v>196</v>
      </c>
      <c r="M109" s="58" t="s">
        <v>7</v>
      </c>
      <c r="N109" s="9" t="e">
        <f t="shared" si="5"/>
        <v>#VALUE!</v>
      </c>
      <c r="O109" s="1"/>
      <c r="P109" s="1"/>
    </row>
    <row r="110" spans="1:16" ht="12.75" hidden="1">
      <c r="A110" s="1"/>
      <c r="B110" s="55" t="s">
        <v>201</v>
      </c>
      <c r="C110" s="150" t="s">
        <v>202</v>
      </c>
      <c r="D110" s="150"/>
      <c r="E110" s="150"/>
      <c r="F110" s="150"/>
      <c r="G110" s="150"/>
      <c r="H110" s="150"/>
      <c r="I110" s="150"/>
      <c r="J110" s="150"/>
      <c r="K110" s="150"/>
      <c r="L110" s="57" t="s">
        <v>196</v>
      </c>
      <c r="M110" s="58" t="s">
        <v>7</v>
      </c>
      <c r="N110" s="9" t="e">
        <f>L110-M110</f>
        <v>#VALUE!</v>
      </c>
      <c r="O110" s="1"/>
      <c r="P110" s="1"/>
    </row>
    <row r="111" spans="1:16" ht="12.75">
      <c r="A111" s="1"/>
      <c r="B111" s="1" t="s">
        <v>203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7.5" customHeight="1">
      <c r="A112" s="1"/>
      <c r="B112" s="146" t="s">
        <v>204</v>
      </c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"/>
      <c r="O112" s="1"/>
      <c r="P112" s="1"/>
    </row>
    <row r="113" spans="1:16" ht="33.75" customHeight="1">
      <c r="A113" s="1"/>
      <c r="B113" s="146" t="s">
        <v>205</v>
      </c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"/>
      <c r="O113" s="1"/>
      <c r="P113" s="1"/>
    </row>
    <row r="114" spans="1:16" ht="33" customHeight="1">
      <c r="A114" s="1"/>
      <c r="B114" s="146" t="s">
        <v>206</v>
      </c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"/>
      <c r="O114" s="1"/>
      <c r="P114" s="1"/>
    </row>
    <row r="115" spans="1:16" ht="12.75">
      <c r="A115" s="1"/>
      <c r="B115" s="148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"/>
      <c r="O115" s="1"/>
      <c r="P115" s="1"/>
    </row>
    <row r="116" spans="1:16" ht="12.75">
      <c r="A116" s="1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"/>
      <c r="O116" s="1"/>
      <c r="P116" s="1"/>
    </row>
    <row r="117" spans="1:16" ht="12.75">
      <c r="A117" s="1"/>
      <c r="B117" s="144" t="s">
        <v>207</v>
      </c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"/>
      <c r="O117" s="1"/>
      <c r="P117" s="1"/>
    </row>
    <row r="118" spans="1:16" ht="12.75">
      <c r="A118" s="1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1"/>
      <c r="O118" s="1"/>
      <c r="P118" s="1"/>
    </row>
    <row r="119" spans="1:16" ht="12.75">
      <c r="A119" s="1"/>
      <c r="M119" s="1"/>
      <c r="N119" s="1"/>
      <c r="O119" s="1"/>
      <c r="P119" s="1"/>
    </row>
    <row r="124" spans="2:12" ht="12.75">
      <c r="B124" s="61" t="s">
        <v>208</v>
      </c>
      <c r="C124" s="61"/>
      <c r="D124" s="145" t="s">
        <v>209</v>
      </c>
      <c r="E124" s="145"/>
      <c r="F124" s="145"/>
      <c r="G124" s="61" t="s">
        <v>210</v>
      </c>
      <c r="H124" s="61"/>
      <c r="I124" s="145" t="s">
        <v>211</v>
      </c>
      <c r="J124" s="145"/>
      <c r="K124" s="1"/>
      <c r="L124" s="1"/>
    </row>
  </sheetData>
  <sheetProtection/>
  <mergeCells count="123">
    <mergeCell ref="B117:M117"/>
    <mergeCell ref="D124:F124"/>
    <mergeCell ref="I124:J124"/>
    <mergeCell ref="C71:K71"/>
    <mergeCell ref="C74:K74"/>
    <mergeCell ref="B113:M113"/>
    <mergeCell ref="B114:M114"/>
    <mergeCell ref="B115:M115"/>
    <mergeCell ref="B116:M116"/>
    <mergeCell ref="C109:K109"/>
    <mergeCell ref="C102:K102"/>
    <mergeCell ref="C103:K103"/>
    <mergeCell ref="C104:K104"/>
    <mergeCell ref="C105:K105"/>
    <mergeCell ref="C110:K110"/>
    <mergeCell ref="B112:M112"/>
    <mergeCell ref="C106:K106"/>
    <mergeCell ref="C107:K107"/>
    <mergeCell ref="C108:K108"/>
    <mergeCell ref="C93:K93"/>
    <mergeCell ref="C94:K94"/>
    <mergeCell ref="C95:K95"/>
    <mergeCell ref="C96:K96"/>
    <mergeCell ref="C100:K100"/>
    <mergeCell ref="C101:K101"/>
    <mergeCell ref="C97:K97"/>
    <mergeCell ref="C98:K98"/>
    <mergeCell ref="C99:K99"/>
    <mergeCell ref="C92:K92"/>
    <mergeCell ref="C91:K91"/>
    <mergeCell ref="C87:K87"/>
    <mergeCell ref="C88:K88"/>
    <mergeCell ref="C89:K89"/>
    <mergeCell ref="C90:K90"/>
    <mergeCell ref="C81:K81"/>
    <mergeCell ref="C82:K82"/>
    <mergeCell ref="C83:K83"/>
    <mergeCell ref="C84:K84"/>
    <mergeCell ref="C85:K85"/>
    <mergeCell ref="C86:K86"/>
    <mergeCell ref="C75:K75"/>
    <mergeCell ref="C76:K76"/>
    <mergeCell ref="C77:K77"/>
    <mergeCell ref="C78:K78"/>
    <mergeCell ref="C79:K79"/>
    <mergeCell ref="C80:K80"/>
    <mergeCell ref="C67:K67"/>
    <mergeCell ref="C68:K68"/>
    <mergeCell ref="C69:K69"/>
    <mergeCell ref="C70:K70"/>
    <mergeCell ref="C72:K72"/>
    <mergeCell ref="C73:K73"/>
    <mergeCell ref="C61:K61"/>
    <mergeCell ref="C62:K62"/>
    <mergeCell ref="C63:K63"/>
    <mergeCell ref="C64:K64"/>
    <mergeCell ref="C65:K65"/>
    <mergeCell ref="C66:K66"/>
    <mergeCell ref="C55:K55"/>
    <mergeCell ref="C56:K56"/>
    <mergeCell ref="C57:K57"/>
    <mergeCell ref="C58:K58"/>
    <mergeCell ref="C59:K59"/>
    <mergeCell ref="C60:K60"/>
    <mergeCell ref="C49:K49"/>
    <mergeCell ref="C50:K50"/>
    <mergeCell ref="C51:K51"/>
    <mergeCell ref="C52:K52"/>
    <mergeCell ref="C53:K53"/>
    <mergeCell ref="C54:K54"/>
    <mergeCell ref="C46:K46"/>
    <mergeCell ref="C47:K47"/>
    <mergeCell ref="C48:K48"/>
    <mergeCell ref="C43:K43"/>
    <mergeCell ref="C44:K44"/>
    <mergeCell ref="C45:K45"/>
    <mergeCell ref="C37:K37"/>
    <mergeCell ref="C38:K38"/>
    <mergeCell ref="C39:K39"/>
    <mergeCell ref="C40:K40"/>
    <mergeCell ref="C41:K41"/>
    <mergeCell ref="C42:K42"/>
    <mergeCell ref="C31:K31"/>
    <mergeCell ref="C32:K32"/>
    <mergeCell ref="C33:K33"/>
    <mergeCell ref="C34:K34"/>
    <mergeCell ref="C35:K35"/>
    <mergeCell ref="C36:K36"/>
    <mergeCell ref="C29:K29"/>
    <mergeCell ref="C30:K30"/>
    <mergeCell ref="C22:K22"/>
    <mergeCell ref="C23:K23"/>
    <mergeCell ref="C24:K24"/>
    <mergeCell ref="C25:K25"/>
    <mergeCell ref="C26:K26"/>
    <mergeCell ref="C27:K27"/>
    <mergeCell ref="C18:H18"/>
    <mergeCell ref="I18:K18"/>
    <mergeCell ref="C21:K21"/>
    <mergeCell ref="C19:G19"/>
    <mergeCell ref="H19:K19"/>
    <mergeCell ref="C20:G20"/>
    <mergeCell ref="H20:K20"/>
    <mergeCell ref="C15:D15"/>
    <mergeCell ref="E15:K15"/>
    <mergeCell ref="C16:D16"/>
    <mergeCell ref="E16:K16"/>
    <mergeCell ref="C17:G17"/>
    <mergeCell ref="H17:K17"/>
    <mergeCell ref="C10:K10"/>
    <mergeCell ref="C11:F11"/>
    <mergeCell ref="G11:K11"/>
    <mergeCell ref="C12:K12"/>
    <mergeCell ref="C13:D13"/>
    <mergeCell ref="C14:D14"/>
    <mergeCell ref="E14:K14"/>
    <mergeCell ref="E13:K13"/>
    <mergeCell ref="B3:M3"/>
    <mergeCell ref="B4:M4"/>
    <mergeCell ref="B5:M5"/>
    <mergeCell ref="B6:M6"/>
    <mergeCell ref="B7:M7"/>
    <mergeCell ref="C9:D9"/>
  </mergeCells>
  <printOptions/>
  <pageMargins left="0.56" right="0.44" top="0.17" bottom="0.15" header="0.24" footer="0.5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Маша</dc:creator>
  <cp:keywords/>
  <dc:description/>
  <cp:lastModifiedBy>Алексей Алексеевич</cp:lastModifiedBy>
  <cp:lastPrinted>2012-03-29T06:12:44Z</cp:lastPrinted>
  <dcterms:created xsi:type="dcterms:W3CDTF">2012-03-29T05:10:14Z</dcterms:created>
  <dcterms:modified xsi:type="dcterms:W3CDTF">2012-03-29T06:46:30Z</dcterms:modified>
  <cp:category/>
  <cp:version/>
  <cp:contentType/>
  <cp:contentStatus/>
</cp:coreProperties>
</file>